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C:\Users\teacher\Desktop\"/>
    </mc:Choice>
  </mc:AlternateContent>
  <xr:revisionPtr revIDLastSave="0" documentId="13_ncr:1_{361F9EC1-04A6-41BC-B62E-2C9A2501A4A6}" xr6:coauthVersionLast="36" xr6:coauthVersionMax="36" xr10:uidLastSave="{00000000-0000-0000-0000-000000000000}"/>
  <bookViews>
    <workbookView xWindow="32770" yWindow="32770" windowWidth="12380" windowHeight="9310" tabRatio="638" xr2:uid="{00000000-000D-0000-FFFF-FFFF00000000}"/>
  </bookViews>
  <sheets>
    <sheet name="Marrón-1" sheetId="19" r:id="rId1"/>
    <sheet name="Marrón-2" sheetId="21" r:id="rId2"/>
    <sheet name="Marrón-2(max)" sheetId="24" r:id="rId3"/>
    <sheet name="Verde-2" sheetId="26" r:id="rId4"/>
    <sheet name="Verde-3" sheetId="22" r:id="rId5"/>
    <sheet name="Rojo+Verde-2" sheetId="23" r:id="rId6"/>
    <sheet name="Rojo+Verde-2(max)" sheetId="25" r:id="rId7"/>
    <sheet name="Azul-1" sheetId="20" r:id="rId8"/>
    <sheet name="Azul-2" sheetId="27" r:id="rId9"/>
    <sheet name="Azul-2(max)" sheetId="29" r:id="rId10"/>
    <sheet name="Datos " sheetId="1" r:id="rId11"/>
    <sheet name="Reorganizador" sheetId="8" r:id="rId12"/>
    <sheet name="(с)" sheetId="5" r:id="rId13"/>
  </sheets>
  <definedNames>
    <definedName name="_xlnm._FilterDatabase" localSheetId="7" hidden="1">'Azul-1'!$B$2:$AI$41</definedName>
    <definedName name="_xlnm._FilterDatabase" localSheetId="8" hidden="1">'Azul-2'!$B$2:$AC$30</definedName>
    <definedName name="_xlnm._FilterDatabase" localSheetId="9" hidden="1">'Azul-2(max)'!$B$2:$AC$30</definedName>
    <definedName name="_xlnm._FilterDatabase" localSheetId="0" hidden="1">'Marrón-1'!$B$2:$AI$40</definedName>
    <definedName name="_xlnm._FilterDatabase" localSheetId="1" hidden="1">'Marrón-2'!$B$2:$AC$32</definedName>
    <definedName name="_xlnm._FilterDatabase" localSheetId="2" hidden="1">'Marrón-2(max)'!$B$2:$AC$32</definedName>
    <definedName name="_xlnm._FilterDatabase" localSheetId="5" hidden="1">'Rojo+Verde-2'!$B$2:$AC$32</definedName>
    <definedName name="_xlnm._FilterDatabase" localSheetId="6" hidden="1">'Rojo+Verde-2(max)'!$B$2:$AC$32</definedName>
    <definedName name="_xlnm._FilterDatabase" localSheetId="3" hidden="1">'Verde-2'!$B$2:$AC$30</definedName>
    <definedName name="_xlnm._FilterDatabase" localSheetId="4" hidden="1">'Verde-3'!$B$2:$AC$32</definedName>
    <definedName name="BAc" localSheetId="7">'Azul-1'!$N$17</definedName>
    <definedName name="BAc" localSheetId="8">'Azul-2'!$J$13</definedName>
    <definedName name="BAc" localSheetId="9">'Azul-2(max)'!$J$13</definedName>
    <definedName name="BAc" localSheetId="1">'Marrón-2'!$J$13</definedName>
    <definedName name="BAc" localSheetId="2">'Marrón-2(max)'!$J$13</definedName>
    <definedName name="BAc" localSheetId="5">'Rojo+Verde-2'!$J$13</definedName>
    <definedName name="BAc" localSheetId="6">'Rojo+Verde-2(max)'!$J$13</definedName>
    <definedName name="BAc" localSheetId="3">'Verde-2'!$J$13</definedName>
    <definedName name="BAc" localSheetId="4">'Verde-3'!$J$13</definedName>
    <definedName name="BAc">'Marrón-1'!$N$17</definedName>
    <definedName name="CHB">#REF!</definedName>
    <definedName name="Print_Area" localSheetId="7">'Azul-1'!$B$2:$AI$39</definedName>
    <definedName name="Print_Area" localSheetId="8">'Azul-2'!$B$2:$AC$28</definedName>
    <definedName name="Print_Area" localSheetId="9">'Azul-2(max)'!$B$2:$AC$28</definedName>
    <definedName name="Print_Area" localSheetId="0">'Marrón-1'!$B$2:$AI$38</definedName>
    <definedName name="Print_Area" localSheetId="1">'Marrón-2'!$B$2:$AC$30</definedName>
    <definedName name="Print_Area" localSheetId="2">'Marrón-2(max)'!$B$2:$AC$30</definedName>
    <definedName name="Print_Area" localSheetId="5">'Rojo+Verde-2'!$B$2:$AC$30</definedName>
    <definedName name="Print_Area" localSheetId="6">'Rojo+Verde-2(max)'!$B$2:$AC$30</definedName>
    <definedName name="Print_Area" localSheetId="3">'Verde-2'!$B$2:$AC$28</definedName>
    <definedName name="Print_Area" localSheetId="4">'Verde-3'!$B$2:$AC$30</definedName>
    <definedName name="_xlnm.Print_Area" localSheetId="8">'Azul-2'!$B$2:$AC$23</definedName>
    <definedName name="_xlnm.Print_Area" localSheetId="9">'Azul-2(max)'!$B$2:$AC$23</definedName>
    <definedName name="_xlnm.Print_Area" localSheetId="1">'Marrón-2'!$B$2:$AC$30</definedName>
    <definedName name="_xlnm.Print_Area" localSheetId="3">'Verde-2'!$B$2:$AC$23</definedName>
  </definedNames>
  <calcPr calcId="191029"/>
</workbook>
</file>

<file path=xl/calcChain.xml><?xml version="1.0" encoding="utf-8"?>
<calcChain xmlns="http://schemas.openxmlformats.org/spreadsheetml/2006/main">
  <c r="AI27" i="29" l="1"/>
  <c r="AI26" i="29"/>
  <c r="AI25" i="29"/>
  <c r="AI24" i="29"/>
  <c r="AI23" i="29"/>
  <c r="AI22" i="29"/>
  <c r="N16" i="29"/>
  <c r="AI21" i="29"/>
  <c r="R15" i="29"/>
  <c r="N15" i="29"/>
  <c r="AI20" i="29"/>
  <c r="AI19" i="29"/>
  <c r="AI18" i="29"/>
  <c r="AI17" i="29"/>
  <c r="AE16" i="29"/>
  <c r="AI16" i="29"/>
  <c r="AI15" i="29"/>
  <c r="AI14" i="29"/>
  <c r="AI12" i="29"/>
  <c r="AI11" i="29"/>
  <c r="AI10" i="29"/>
  <c r="AI9" i="29"/>
  <c r="AI8" i="29"/>
  <c r="AI7" i="29"/>
  <c r="AI6" i="29"/>
  <c r="AI5" i="29"/>
  <c r="AI4" i="29"/>
  <c r="AI27" i="27"/>
  <c r="AI26" i="27"/>
  <c r="AI25" i="27"/>
  <c r="AI24" i="27"/>
  <c r="AI23" i="27"/>
  <c r="AI22" i="27"/>
  <c r="AI21" i="27"/>
  <c r="AI20" i="27"/>
  <c r="AI19" i="27"/>
  <c r="AI18" i="27"/>
  <c r="AI17" i="27"/>
  <c r="N17" i="27"/>
  <c r="AI16" i="27"/>
  <c r="R16" i="27"/>
  <c r="N16" i="27"/>
  <c r="AI15" i="27"/>
  <c r="AE15" i="27"/>
  <c r="AI14" i="27"/>
  <c r="AI13" i="27"/>
  <c r="AI12" i="27"/>
  <c r="AI11" i="27"/>
  <c r="AI10" i="27"/>
  <c r="AI9" i="27"/>
  <c r="AI8" i="27"/>
  <c r="AI7" i="27"/>
  <c r="AI6" i="27"/>
  <c r="AI5" i="27"/>
  <c r="AI4" i="27"/>
  <c r="AO4" i="19"/>
  <c r="AO5" i="19"/>
  <c r="AO6" i="19"/>
  <c r="AO8" i="19"/>
  <c r="AO9" i="19"/>
  <c r="AO11" i="19"/>
  <c r="AO12" i="19"/>
  <c r="AO14" i="19"/>
  <c r="AO15" i="19"/>
  <c r="AO17" i="19"/>
  <c r="AO18" i="19"/>
  <c r="AO20" i="19"/>
  <c r="AO21" i="19"/>
  <c r="AK23" i="19"/>
  <c r="AO23" i="19"/>
  <c r="AO24" i="19"/>
  <c r="AO26" i="19"/>
  <c r="AO27" i="19"/>
  <c r="T29" i="19"/>
  <c r="X29" i="19"/>
  <c r="AO29" i="19"/>
  <c r="T30" i="19"/>
  <c r="AO30" i="19"/>
  <c r="AO32" i="19"/>
  <c r="AO33" i="19"/>
  <c r="AO34" i="19"/>
  <c r="AO35" i="19"/>
  <c r="AO36" i="19"/>
  <c r="AI4" i="21"/>
  <c r="AI5" i="21"/>
  <c r="AI6" i="21"/>
  <c r="AI7" i="21"/>
  <c r="AI8" i="21"/>
  <c r="AI9" i="21"/>
  <c r="AI10" i="21"/>
  <c r="AI11" i="21"/>
  <c r="AI12" i="21"/>
  <c r="AI13" i="21"/>
  <c r="AI14" i="21"/>
  <c r="AI15" i="21"/>
  <c r="AI16" i="21"/>
  <c r="AE17" i="21"/>
  <c r="AI17" i="21"/>
  <c r="AI18" i="21"/>
  <c r="AI19" i="21"/>
  <c r="AI20" i="21"/>
  <c r="N21" i="21"/>
  <c r="R21" i="21"/>
  <c r="AI21" i="21"/>
  <c r="N22" i="21"/>
  <c r="AI22" i="21"/>
  <c r="AI24" i="21"/>
  <c r="AI25" i="21"/>
  <c r="AI26" i="21"/>
  <c r="AI27" i="21"/>
  <c r="AI28" i="21"/>
  <c r="AI4" i="24"/>
  <c r="AI5" i="24"/>
  <c r="AI6" i="24"/>
  <c r="AI7" i="24"/>
  <c r="AI8" i="24"/>
  <c r="AI9" i="24"/>
  <c r="AI10" i="24"/>
  <c r="AI11" i="24"/>
  <c r="AI12" i="24"/>
  <c r="AI13" i="24"/>
  <c r="AI14" i="24"/>
  <c r="AI15" i="24"/>
  <c r="AI16" i="24"/>
  <c r="AE17" i="24"/>
  <c r="AI17" i="24"/>
  <c r="AI18" i="24"/>
  <c r="AI19" i="24"/>
  <c r="AI20" i="24"/>
  <c r="N21" i="24"/>
  <c r="R21" i="24"/>
  <c r="AI21" i="24"/>
  <c r="N22" i="24"/>
  <c r="AI22" i="24"/>
  <c r="AI24" i="24"/>
  <c r="AI25" i="24"/>
  <c r="AI26" i="24"/>
  <c r="AI27" i="24"/>
  <c r="AI28" i="24"/>
  <c r="AI4" i="26"/>
  <c r="AI5" i="26"/>
  <c r="AI6" i="26"/>
  <c r="AI7" i="26"/>
  <c r="AI8" i="26"/>
  <c r="AI9" i="26"/>
  <c r="AI10" i="26"/>
  <c r="AI11" i="26"/>
  <c r="AI12" i="26"/>
  <c r="AI13" i="26"/>
  <c r="AI14" i="26"/>
  <c r="AE15" i="26"/>
  <c r="AI15" i="26"/>
  <c r="N16" i="26"/>
  <c r="R16" i="26"/>
  <c r="AI16" i="26"/>
  <c r="N17" i="26"/>
  <c r="AI17" i="26"/>
  <c r="AI18" i="26"/>
  <c r="AI19" i="26"/>
  <c r="AI20" i="26"/>
  <c r="AI21" i="26"/>
  <c r="AI22" i="26"/>
  <c r="AI23" i="26"/>
  <c r="AI24" i="26"/>
  <c r="AI25" i="26"/>
  <c r="AI26" i="26"/>
  <c r="AI27" i="26"/>
  <c r="AI4" i="22"/>
  <c r="AI5" i="22"/>
  <c r="AI6" i="22"/>
  <c r="AI7" i="22"/>
  <c r="AI8" i="22"/>
  <c r="AI9" i="22"/>
  <c r="AI10" i="22"/>
  <c r="AI11" i="22"/>
  <c r="AI12" i="22"/>
  <c r="AI13" i="22"/>
  <c r="AI14" i="22"/>
  <c r="AI15" i="22"/>
  <c r="AI16" i="22"/>
  <c r="AE17" i="22"/>
  <c r="AI17" i="22"/>
  <c r="AI18" i="22"/>
  <c r="AI19" i="22"/>
  <c r="AI20" i="22"/>
  <c r="N21" i="22"/>
  <c r="R21" i="22"/>
  <c r="AI21" i="22"/>
  <c r="N22" i="22"/>
  <c r="AI22" i="22"/>
  <c r="AI24" i="22"/>
  <c r="AI25" i="22"/>
  <c r="AI26" i="22"/>
  <c r="AI27" i="22"/>
  <c r="AI28" i="22"/>
  <c r="AI4" i="23"/>
  <c r="AI5" i="23"/>
  <c r="AI6" i="23"/>
  <c r="AI7" i="23"/>
  <c r="AI8" i="23"/>
  <c r="AI9" i="23"/>
  <c r="AI10" i="23"/>
  <c r="AI11" i="23"/>
  <c r="AI12" i="23"/>
  <c r="AI13" i="23"/>
  <c r="AI14" i="23"/>
  <c r="AI15" i="23"/>
  <c r="AI16" i="23"/>
  <c r="AE17" i="23"/>
  <c r="AI17" i="23"/>
  <c r="AI18" i="23"/>
  <c r="AI19" i="23"/>
  <c r="AI20" i="23"/>
  <c r="N21" i="23"/>
  <c r="R21" i="23"/>
  <c r="AI21" i="23"/>
  <c r="N22" i="23"/>
  <c r="AI22" i="23"/>
  <c r="AI24" i="23"/>
  <c r="AI25" i="23"/>
  <c r="AI26" i="23"/>
  <c r="AI27" i="23"/>
  <c r="AI28" i="23"/>
  <c r="AI4" i="25"/>
  <c r="AI5" i="25"/>
  <c r="AI6" i="25"/>
  <c r="AI7" i="25"/>
  <c r="AI8" i="25"/>
  <c r="AI9" i="25"/>
  <c r="AI10" i="25"/>
  <c r="AI11" i="25"/>
  <c r="AI12" i="25"/>
  <c r="AI13" i="25"/>
  <c r="AI14" i="25"/>
  <c r="AI15" i="25"/>
  <c r="AI16" i="25"/>
  <c r="AE17" i="25"/>
  <c r="AI17" i="25"/>
  <c r="AI18" i="25"/>
  <c r="AI19" i="25"/>
  <c r="AI20" i="25"/>
  <c r="N21" i="25"/>
  <c r="R21" i="25"/>
  <c r="AI21" i="25"/>
  <c r="N22" i="25"/>
  <c r="AI22" i="25"/>
  <c r="AI24" i="25"/>
  <c r="AI25" i="25"/>
  <c r="AI26" i="25"/>
  <c r="AI27" i="25"/>
  <c r="AI28" i="25"/>
  <c r="AK23" i="20"/>
  <c r="T29" i="20"/>
  <c r="X29" i="20"/>
  <c r="T30" i="20"/>
  <c r="H1" i="1"/>
  <c r="H2" i="1"/>
  <c r="A7" i="1"/>
  <c r="B7" i="1"/>
  <c r="A8" i="1"/>
  <c r="B8" i="1"/>
  <c r="O52" i="5" s="1"/>
  <c r="A9" i="1"/>
  <c r="B9" i="1"/>
  <c r="S53" i="5" s="1"/>
  <c r="A10" i="1"/>
  <c r="B10" i="1"/>
  <c r="A11" i="1"/>
  <c r="B11" i="1"/>
  <c r="O55" i="5" s="1"/>
  <c r="A12" i="1"/>
  <c r="B12" i="1"/>
  <c r="O56" i="5" s="1"/>
  <c r="A13" i="1"/>
  <c r="B13" i="1"/>
  <c r="S57" i="5" s="1"/>
  <c r="A14" i="1"/>
  <c r="B14" i="1"/>
  <c r="S58" i="5" s="1"/>
  <c r="A15" i="1"/>
  <c r="B15" i="1"/>
  <c r="A16" i="1"/>
  <c r="B16" i="1"/>
  <c r="O60" i="5" s="1"/>
  <c r="A17" i="1"/>
  <c r="B17" i="1"/>
  <c r="A18" i="1"/>
  <c r="B18" i="1"/>
  <c r="S62" i="5" s="1"/>
  <c r="A19" i="1"/>
  <c r="B19" i="1"/>
  <c r="A20" i="1"/>
  <c r="B20" i="1"/>
  <c r="O64" i="5" s="1"/>
  <c r="A21" i="1"/>
  <c r="B21" i="1"/>
  <c r="A22" i="1"/>
  <c r="B22" i="1"/>
  <c r="O66" i="5" s="1"/>
  <c r="A23" i="1"/>
  <c r="B23" i="1"/>
  <c r="O67" i="5" s="1"/>
  <c r="A24" i="1"/>
  <c r="B24" i="1"/>
  <c r="A25" i="1"/>
  <c r="B25" i="1"/>
  <c r="A26" i="1"/>
  <c r="B26" i="1"/>
  <c r="A27" i="1"/>
  <c r="B27" i="1"/>
  <c r="S71" i="5" s="1"/>
  <c r="A28" i="1"/>
  <c r="B28" i="1"/>
  <c r="O72" i="5"/>
  <c r="A29" i="1"/>
  <c r="B29" i="1"/>
  <c r="A30" i="1"/>
  <c r="B30" i="1"/>
  <c r="O74" i="5" s="1"/>
  <c r="A31" i="1"/>
  <c r="B31" i="1"/>
  <c r="A33" i="1"/>
  <c r="B33" i="1"/>
  <c r="O77" i="5" s="1"/>
  <c r="A34" i="1"/>
  <c r="B34" i="1"/>
  <c r="A35" i="1"/>
  <c r="B35" i="1"/>
  <c r="O79" i="5" s="1"/>
  <c r="A36" i="1"/>
  <c r="B36" i="1"/>
  <c r="A37" i="1"/>
  <c r="B37" i="1"/>
  <c r="O81" i="5" s="1"/>
  <c r="A38" i="1"/>
  <c r="B38" i="1"/>
  <c r="O82" i="5"/>
  <c r="A39" i="1"/>
  <c r="B39" i="1"/>
  <c r="O83" i="5"/>
  <c r="A40" i="1"/>
  <c r="B40" i="1"/>
  <c r="S84" i="5" s="1"/>
  <c r="A41" i="1"/>
  <c r="B41" i="1"/>
  <c r="A42" i="1"/>
  <c r="B42" i="1"/>
  <c r="O86" i="5" s="1"/>
  <c r="A43" i="1"/>
  <c r="B43" i="1"/>
  <c r="O87" i="5"/>
  <c r="A44" i="1"/>
  <c r="B44" i="1"/>
  <c r="A45" i="1"/>
  <c r="B45" i="1"/>
  <c r="S89" i="5" s="1"/>
  <c r="A46" i="1"/>
  <c r="B46" i="1"/>
  <c r="A47" i="1"/>
  <c r="B47" i="1"/>
  <c r="O91" i="5" s="1"/>
  <c r="A48" i="1"/>
  <c r="B48" i="1"/>
  <c r="O92" i="5" s="1"/>
  <c r="A49" i="1"/>
  <c r="B49" i="1"/>
  <c r="O93" i="5"/>
  <c r="A50" i="1"/>
  <c r="B50" i="1"/>
  <c r="A51" i="1"/>
  <c r="B51" i="1"/>
  <c r="O95" i="5"/>
  <c r="A52" i="1"/>
  <c r="B52" i="1"/>
  <c r="A53" i="1"/>
  <c r="B53" i="1"/>
  <c r="O97" i="5" s="1"/>
  <c r="S97" i="5"/>
  <c r="A54" i="1"/>
  <c r="B54" i="1"/>
  <c r="A55" i="1"/>
  <c r="B55" i="1"/>
  <c r="O99" i="5" s="1"/>
  <c r="A56" i="1"/>
  <c r="B56" i="1"/>
  <c r="A57" i="1"/>
  <c r="B57" i="1"/>
  <c r="S101" i="5" s="1"/>
  <c r="A58" i="1"/>
  <c r="B58" i="1"/>
  <c r="O102" i="5" s="1"/>
  <c r="A59" i="1"/>
  <c r="B59" i="1"/>
  <c r="S103" i="5"/>
  <c r="A60" i="1"/>
  <c r="B60" i="1"/>
  <c r="A61" i="1"/>
  <c r="B61" i="1"/>
  <c r="A62" i="1"/>
  <c r="B62" i="1"/>
  <c r="A63" i="1"/>
  <c r="B63" i="1"/>
  <c r="A64" i="1"/>
  <c r="B64" i="1"/>
  <c r="S108" i="5" s="1"/>
  <c r="A65" i="1"/>
  <c r="B65" i="1"/>
  <c r="S109" i="5"/>
  <c r="A66" i="1"/>
  <c r="B66" i="1"/>
  <c r="A67" i="1"/>
  <c r="B67" i="1"/>
  <c r="S111" i="5" s="1"/>
  <c r="A68" i="1"/>
  <c r="B68" i="1"/>
  <c r="A69" i="1"/>
  <c r="B69" i="1"/>
  <c r="O113" i="5" s="1"/>
  <c r="A70" i="1"/>
  <c r="B70" i="1"/>
  <c r="A71" i="1"/>
  <c r="B71" i="1"/>
  <c r="O115" i="5" s="1"/>
  <c r="A72" i="1"/>
  <c r="B72" i="1"/>
  <c r="A73" i="1"/>
  <c r="B73" i="1"/>
  <c r="S117" i="5" s="1"/>
  <c r="A74" i="1"/>
  <c r="B74" i="1"/>
  <c r="A75" i="1"/>
  <c r="B75" i="1"/>
  <c r="S119" i="5" s="1"/>
  <c r="A76" i="1"/>
  <c r="B76" i="1"/>
  <c r="A77" i="1"/>
  <c r="B77" i="1"/>
  <c r="O121" i="5" s="1"/>
  <c r="A78" i="1"/>
  <c r="B78" i="1"/>
  <c r="A79" i="1"/>
  <c r="B79" i="1"/>
  <c r="O123" i="5" s="1"/>
  <c r="A80" i="1"/>
  <c r="B80" i="1"/>
  <c r="O124" i="5" s="1"/>
  <c r="A81" i="1"/>
  <c r="B81" i="1"/>
  <c r="S125" i="5"/>
  <c r="A82" i="1"/>
  <c r="B82" i="1"/>
  <c r="A83" i="1"/>
  <c r="B83" i="1"/>
  <c r="A84" i="1"/>
  <c r="B84" i="1"/>
  <c r="A85" i="1"/>
  <c r="B85" i="1"/>
  <c r="A86" i="1"/>
  <c r="B86" i="1"/>
  <c r="S130" i="5" s="1"/>
  <c r="A87" i="1"/>
  <c r="B87" i="1"/>
  <c r="S131" i="5"/>
  <c r="A88" i="1"/>
  <c r="B88" i="1"/>
  <c r="A89" i="1"/>
  <c r="B89" i="1"/>
  <c r="S133" i="5"/>
  <c r="A90" i="1"/>
  <c r="B90" i="1"/>
  <c r="A91" i="1"/>
  <c r="B91" i="1"/>
  <c r="O135" i="5" s="1"/>
  <c r="A92" i="1"/>
  <c r="B92" i="1"/>
  <c r="A93" i="1"/>
  <c r="B93" i="1"/>
  <c r="A94" i="1"/>
  <c r="B94" i="1"/>
  <c r="O138" i="5" s="1"/>
  <c r="A95" i="1"/>
  <c r="B95" i="1"/>
  <c r="O139" i="5" s="1"/>
  <c r="A96" i="1"/>
  <c r="B96" i="1"/>
  <c r="A97" i="1"/>
  <c r="B97" i="1"/>
  <c r="O141" i="5" s="1"/>
  <c r="A98" i="1"/>
  <c r="B98" i="1"/>
  <c r="S142" i="5" s="1"/>
  <c r="A99" i="1"/>
  <c r="B99" i="1"/>
  <c r="A100" i="1"/>
  <c r="B100" i="1"/>
  <c r="O144" i="5" s="1"/>
  <c r="A101" i="1"/>
  <c r="B101" i="1"/>
  <c r="A102" i="1"/>
  <c r="B102" i="1"/>
  <c r="S146" i="5" s="1"/>
  <c r="A103" i="1"/>
  <c r="B103" i="1"/>
  <c r="S147" i="5"/>
  <c r="A104" i="1"/>
  <c r="B104" i="1"/>
  <c r="A105" i="1"/>
  <c r="B105" i="1"/>
  <c r="A106" i="1"/>
  <c r="B106" i="1"/>
  <c r="O150" i="5" s="1"/>
  <c r="A107" i="1"/>
  <c r="B107" i="1"/>
  <c r="E51" i="5"/>
  <c r="K51" i="5"/>
  <c r="J51" i="5" s="1"/>
  <c r="E52" i="5"/>
  <c r="K52" i="5"/>
  <c r="J106" i="5" s="1"/>
  <c r="E53" i="5"/>
  <c r="K53" i="5"/>
  <c r="E54" i="5"/>
  <c r="K54" i="5"/>
  <c r="O54" i="5"/>
  <c r="S54" i="5"/>
  <c r="E55" i="5"/>
  <c r="K55" i="5"/>
  <c r="E56" i="5"/>
  <c r="K56" i="5"/>
  <c r="S56" i="5"/>
  <c r="E57" i="5"/>
  <c r="K57" i="5"/>
  <c r="E58" i="5"/>
  <c r="K58" i="5"/>
  <c r="O58" i="5"/>
  <c r="E59" i="5"/>
  <c r="K59" i="5"/>
  <c r="O59" i="5"/>
  <c r="S59" i="5"/>
  <c r="E60" i="5"/>
  <c r="K60" i="5"/>
  <c r="E61" i="5"/>
  <c r="K61" i="5"/>
  <c r="J61" i="5" s="1"/>
  <c r="O61" i="5"/>
  <c r="S61" i="5"/>
  <c r="E62" i="5"/>
  <c r="K62" i="5"/>
  <c r="O62" i="5"/>
  <c r="E63" i="5"/>
  <c r="K63" i="5"/>
  <c r="J63" i="5" s="1"/>
  <c r="O63" i="5"/>
  <c r="S63" i="5"/>
  <c r="E64" i="5"/>
  <c r="K64" i="5"/>
  <c r="E65" i="5"/>
  <c r="K65" i="5"/>
  <c r="O65" i="5"/>
  <c r="S65" i="5"/>
  <c r="E66" i="5"/>
  <c r="K66" i="5"/>
  <c r="E67" i="5"/>
  <c r="K67" i="5"/>
  <c r="E68" i="5"/>
  <c r="K68" i="5"/>
  <c r="O68" i="5"/>
  <c r="S68" i="5"/>
  <c r="E69" i="5"/>
  <c r="K69" i="5"/>
  <c r="E70" i="5"/>
  <c r="K70" i="5"/>
  <c r="O70" i="5"/>
  <c r="S70" i="5"/>
  <c r="E71" i="5"/>
  <c r="K71" i="5"/>
  <c r="E72" i="5"/>
  <c r="K72" i="5"/>
  <c r="S72" i="5"/>
  <c r="E73" i="5"/>
  <c r="K73" i="5"/>
  <c r="O73" i="5"/>
  <c r="S73" i="5"/>
  <c r="E74" i="5"/>
  <c r="K74" i="5"/>
  <c r="E75" i="5"/>
  <c r="K75" i="5"/>
  <c r="O75" i="5"/>
  <c r="S75" i="5"/>
  <c r="E76" i="5"/>
  <c r="K76" i="5"/>
  <c r="J76" i="5" s="1"/>
  <c r="O76" i="5"/>
  <c r="S76" i="5"/>
  <c r="E77" i="5"/>
  <c r="K77" i="5"/>
  <c r="E78" i="5"/>
  <c r="K78" i="5"/>
  <c r="O78" i="5"/>
  <c r="S78" i="5"/>
  <c r="K79" i="5"/>
  <c r="J79" i="5" s="1"/>
  <c r="K80" i="5"/>
  <c r="O80" i="5"/>
  <c r="S80" i="5"/>
  <c r="K81" i="5"/>
  <c r="S81" i="5"/>
  <c r="K82" i="5"/>
  <c r="J82" i="5" s="1"/>
  <c r="S82" i="5"/>
  <c r="K83" i="5"/>
  <c r="S83" i="5"/>
  <c r="K84" i="5"/>
  <c r="O84" i="5"/>
  <c r="K85" i="5"/>
  <c r="O85" i="5"/>
  <c r="S85" i="5"/>
  <c r="K86" i="5"/>
  <c r="S86" i="5"/>
  <c r="K87" i="5"/>
  <c r="S87" i="5"/>
  <c r="K88" i="5"/>
  <c r="O88" i="5"/>
  <c r="S88" i="5"/>
  <c r="K89" i="5"/>
  <c r="K90" i="5"/>
  <c r="O90" i="5"/>
  <c r="S90" i="5"/>
  <c r="K91" i="5"/>
  <c r="S91" i="5"/>
  <c r="K92" i="5"/>
  <c r="K93" i="5"/>
  <c r="S93" i="5"/>
  <c r="K94" i="5"/>
  <c r="O94" i="5"/>
  <c r="S94" i="5"/>
  <c r="K95" i="5"/>
  <c r="K96" i="5"/>
  <c r="O96" i="5"/>
  <c r="S96" i="5"/>
  <c r="K97" i="5"/>
  <c r="K98" i="5"/>
  <c r="O98" i="5"/>
  <c r="S98" i="5"/>
  <c r="K99" i="5"/>
  <c r="S99" i="5"/>
  <c r="K100" i="5"/>
  <c r="O100" i="5"/>
  <c r="S100" i="5"/>
  <c r="K101" i="5"/>
  <c r="O101" i="5"/>
  <c r="K102" i="5"/>
  <c r="K103" i="5"/>
  <c r="O103" i="5"/>
  <c r="K104" i="5"/>
  <c r="O104" i="5"/>
  <c r="S104" i="5"/>
  <c r="K105" i="5"/>
  <c r="J105" i="5" s="1"/>
  <c r="O105" i="5"/>
  <c r="S105" i="5"/>
  <c r="K106" i="5"/>
  <c r="O106" i="5"/>
  <c r="S106" i="5"/>
  <c r="K107" i="5"/>
  <c r="O107" i="5"/>
  <c r="S107" i="5"/>
  <c r="K108" i="5"/>
  <c r="O108" i="5"/>
  <c r="K109" i="5"/>
  <c r="J109" i="5" s="1"/>
  <c r="O109" i="5"/>
  <c r="K110" i="5"/>
  <c r="O110" i="5"/>
  <c r="S110" i="5"/>
  <c r="K111" i="5"/>
  <c r="O111" i="5"/>
  <c r="K112" i="5"/>
  <c r="J112" i="5"/>
  <c r="O112" i="5"/>
  <c r="S112" i="5"/>
  <c r="K113" i="5"/>
  <c r="K114" i="5"/>
  <c r="O114" i="5"/>
  <c r="S114" i="5"/>
  <c r="K115" i="5"/>
  <c r="K116" i="5"/>
  <c r="O116" i="5"/>
  <c r="S116" i="5"/>
  <c r="K117" i="5"/>
  <c r="J117" i="5" s="1"/>
  <c r="O117" i="5"/>
  <c r="K118" i="5"/>
  <c r="J118" i="5" s="1"/>
  <c r="O118" i="5"/>
  <c r="S118" i="5"/>
  <c r="K119" i="5"/>
  <c r="O119" i="5"/>
  <c r="K120" i="5"/>
  <c r="O120" i="5"/>
  <c r="S120" i="5"/>
  <c r="K121" i="5"/>
  <c r="S121" i="5"/>
  <c r="K122" i="5"/>
  <c r="J122" i="5" s="1"/>
  <c r="O122" i="5"/>
  <c r="S122" i="5"/>
  <c r="K123" i="5"/>
  <c r="J123" i="5" s="1"/>
  <c r="S123" i="5"/>
  <c r="K124" i="5"/>
  <c r="K125" i="5"/>
  <c r="J125" i="5" s="1"/>
  <c r="O125" i="5"/>
  <c r="K126" i="5"/>
  <c r="O126" i="5"/>
  <c r="S126" i="5"/>
  <c r="K127" i="5"/>
  <c r="J127" i="5" s="1"/>
  <c r="O127" i="5"/>
  <c r="S127" i="5"/>
  <c r="K128" i="5"/>
  <c r="O128" i="5"/>
  <c r="S128" i="5"/>
  <c r="K129" i="5"/>
  <c r="O129" i="5"/>
  <c r="S129" i="5"/>
  <c r="K130" i="5"/>
  <c r="O130" i="5"/>
  <c r="K131" i="5"/>
  <c r="J131" i="5" s="1"/>
  <c r="O131" i="5"/>
  <c r="K132" i="5"/>
  <c r="J132" i="5" s="1"/>
  <c r="O132" i="5"/>
  <c r="S132" i="5"/>
  <c r="K133" i="5"/>
  <c r="O133" i="5"/>
  <c r="K134" i="5"/>
  <c r="O134" i="5"/>
  <c r="S134" i="5"/>
  <c r="K135" i="5"/>
  <c r="J135" i="5" s="1"/>
  <c r="K136" i="5"/>
  <c r="O136" i="5"/>
  <c r="S136" i="5"/>
  <c r="K137" i="5"/>
  <c r="J137" i="5" s="1"/>
  <c r="O137" i="5"/>
  <c r="S137" i="5"/>
  <c r="K138" i="5"/>
  <c r="S138" i="5"/>
  <c r="K139" i="5"/>
  <c r="J139" i="5" s="1"/>
  <c r="S139" i="5"/>
  <c r="K140" i="5"/>
  <c r="J140" i="5" s="1"/>
  <c r="O140" i="5"/>
  <c r="S140" i="5"/>
  <c r="K141" i="5"/>
  <c r="K142" i="5"/>
  <c r="J142" i="5" s="1"/>
  <c r="O142" i="5"/>
  <c r="K143" i="5"/>
  <c r="O143" i="5"/>
  <c r="S143" i="5"/>
  <c r="K144" i="5"/>
  <c r="S144" i="5"/>
  <c r="K145" i="5"/>
  <c r="J145" i="5" s="1"/>
  <c r="O145" i="5"/>
  <c r="S145" i="5"/>
  <c r="K146" i="5"/>
  <c r="G147" i="5"/>
  <c r="A137" i="5"/>
  <c r="L3" i="29" s="1"/>
  <c r="T140" i="5"/>
  <c r="K147" i="5"/>
  <c r="O147" i="5"/>
  <c r="K148" i="5"/>
  <c r="O148" i="5"/>
  <c r="S148" i="5"/>
  <c r="K149" i="5"/>
  <c r="O149" i="5"/>
  <c r="S149" i="5"/>
  <c r="K150" i="5"/>
  <c r="J150" i="5" s="1"/>
  <c r="S150" i="5"/>
  <c r="S95" i="5"/>
  <c r="J73" i="5"/>
  <c r="J70" i="5"/>
  <c r="J113" i="5"/>
  <c r="L3" i="27"/>
  <c r="J129" i="5"/>
  <c r="R3" i="19"/>
  <c r="L3" i="24"/>
  <c r="L3" i="23"/>
  <c r="L3" i="21"/>
  <c r="J94" i="5"/>
  <c r="J77" i="5"/>
  <c r="O69" i="5"/>
  <c r="S69" i="5"/>
  <c r="J107" i="5"/>
  <c r="J99" i="5"/>
  <c r="S66" i="5"/>
  <c r="J62" i="5"/>
  <c r="J101" i="5"/>
  <c r="J115" i="5"/>
  <c r="S52" i="5"/>
  <c r="J58" i="5"/>
  <c r="J108" i="5" l="1"/>
  <c r="J86" i="5"/>
  <c r="J143" i="5"/>
  <c r="J88" i="5"/>
  <c r="J103" i="5"/>
  <c r="J104" i="5"/>
  <c r="S74" i="5"/>
  <c r="S67" i="5"/>
  <c r="J74" i="5"/>
  <c r="J75" i="5"/>
  <c r="J114" i="5"/>
  <c r="J81" i="5"/>
  <c r="J92" i="5"/>
  <c r="J54" i="5"/>
  <c r="J119" i="5"/>
  <c r="J136" i="5"/>
  <c r="J130" i="5"/>
  <c r="L3" i="25"/>
  <c r="J149" i="5"/>
  <c r="J146" i="5"/>
  <c r="S141" i="5"/>
  <c r="S60" i="5"/>
  <c r="J110" i="5"/>
  <c r="J124" i="5"/>
  <c r="J141" i="5"/>
  <c r="S113" i="5"/>
  <c r="S64" i="5"/>
  <c r="J100" i="5"/>
  <c r="J102" i="5"/>
  <c r="J133" i="5"/>
  <c r="J60" i="5"/>
  <c r="J83" i="5"/>
  <c r="J84" i="5"/>
  <c r="J121" i="5"/>
  <c r="R3" i="20"/>
  <c r="J138" i="5"/>
  <c r="J90" i="5"/>
  <c r="O146" i="5"/>
  <c r="S124" i="5"/>
  <c r="S102" i="5"/>
  <c r="O71" i="5"/>
  <c r="J116" i="5"/>
  <c r="J66" i="5"/>
  <c r="J120" i="5"/>
  <c r="J128" i="5"/>
  <c r="J65" i="5"/>
  <c r="J134" i="5"/>
  <c r="J52" i="5"/>
  <c r="J80" i="5"/>
  <c r="J72" i="5"/>
  <c r="J78" i="5"/>
  <c r="J93" i="5"/>
  <c r="L3" i="26"/>
  <c r="J148" i="5"/>
  <c r="S135" i="5"/>
  <c r="S115" i="5"/>
  <c r="S92" i="5"/>
  <c r="O89" i="5"/>
  <c r="S77" i="5"/>
  <c r="S55" i="5"/>
  <c r="O53" i="5"/>
  <c r="J67" i="5"/>
  <c r="J97" i="5"/>
  <c r="J144" i="5"/>
  <c r="J111" i="5"/>
  <c r="J55" i="5"/>
  <c r="J56" i="5"/>
  <c r="J87" i="5"/>
  <c r="J91" i="5"/>
  <c r="J71" i="5"/>
  <c r="J69" i="5"/>
  <c r="J89" i="5"/>
  <c r="L3" i="22"/>
  <c r="O57" i="5"/>
  <c r="J68" i="5"/>
  <c r="J96" i="5"/>
  <c r="J95" i="5"/>
  <c r="J64" i="5"/>
  <c r="J85" i="5"/>
  <c r="J98" i="5"/>
  <c r="J126" i="5"/>
  <c r="J147" i="5"/>
  <c r="S79" i="5"/>
  <c r="H3" i="1"/>
  <c r="J53" i="5" l="1"/>
  <c r="J57" i="5" l="1"/>
  <c r="I98" i="5" l="1"/>
  <c r="I85" i="5"/>
  <c r="J59" i="5"/>
  <c r="I54" i="5" s="1"/>
  <c r="I78" i="5"/>
  <c r="I69" i="5"/>
  <c r="I71" i="5"/>
  <c r="I57" i="5"/>
  <c r="I64" i="5"/>
  <c r="I77" i="5"/>
  <c r="I88" i="5" l="1"/>
  <c r="I56" i="5"/>
  <c r="I72" i="5"/>
  <c r="I97" i="5"/>
  <c r="I96" i="5"/>
  <c r="I87" i="5"/>
  <c r="I63" i="5"/>
  <c r="I82" i="5"/>
  <c r="I84" i="5"/>
  <c r="I60" i="5"/>
  <c r="I61" i="5"/>
  <c r="I100" i="5"/>
  <c r="I95" i="5"/>
  <c r="I94" i="5"/>
  <c r="I91" i="5"/>
  <c r="I92" i="5"/>
  <c r="I89" i="5"/>
  <c r="I76" i="5"/>
  <c r="I93" i="5"/>
  <c r="I80" i="5"/>
  <c r="I99" i="5"/>
  <c r="I65" i="5"/>
  <c r="I86" i="5"/>
  <c r="I59" i="5"/>
  <c r="I51" i="5"/>
  <c r="I58" i="5"/>
  <c r="I52" i="5"/>
  <c r="I53" i="5"/>
  <c r="I67" i="5"/>
  <c r="I55" i="5"/>
  <c r="I62" i="5"/>
  <c r="I81" i="5"/>
  <c r="I83" i="5"/>
  <c r="I74" i="5"/>
  <c r="I70" i="5"/>
  <c r="I68" i="5"/>
  <c r="I66" i="5"/>
  <c r="I75" i="5"/>
  <c r="I79" i="5"/>
  <c r="I73" i="5"/>
  <c r="I90" i="5"/>
  <c r="F141" i="5" l="1"/>
  <c r="F143" i="5"/>
  <c r="R52" i="5" l="1"/>
  <c r="Q59" i="5"/>
  <c r="R59" i="5"/>
  <c r="Q87" i="5"/>
  <c r="Q119" i="5"/>
  <c r="Q72" i="5"/>
  <c r="R120" i="5"/>
  <c r="Q53" i="5"/>
  <c r="Q84" i="5"/>
  <c r="R122" i="5"/>
  <c r="Q150" i="5"/>
  <c r="R75" i="5"/>
  <c r="Q130" i="5"/>
  <c r="R80" i="5"/>
  <c r="R131" i="5"/>
  <c r="Q95" i="5"/>
  <c r="Q128" i="5"/>
  <c r="R115" i="5"/>
  <c r="Q123" i="5"/>
  <c r="R111" i="5"/>
  <c r="Q122" i="5"/>
  <c r="R125" i="5"/>
  <c r="Q143" i="5"/>
  <c r="Q94" i="5"/>
  <c r="R70" i="5"/>
  <c r="Q117" i="5"/>
  <c r="Q112" i="5"/>
  <c r="Q57" i="5"/>
  <c r="R62" i="5"/>
  <c r="Q62" i="5"/>
  <c r="R96" i="5"/>
  <c r="R126" i="5"/>
  <c r="R88" i="5"/>
  <c r="Q121" i="5"/>
  <c r="Q54" i="5"/>
  <c r="R89" i="5"/>
  <c r="R123" i="5"/>
  <c r="R67" i="5"/>
  <c r="R77" i="5"/>
  <c r="Q131" i="5"/>
  <c r="R83" i="5"/>
  <c r="R61" i="5"/>
  <c r="Q96" i="5"/>
  <c r="R53" i="5"/>
  <c r="Q126" i="5"/>
  <c r="R135" i="5"/>
  <c r="Q125" i="5"/>
  <c r="Q124" i="5"/>
  <c r="Q132" i="5"/>
  <c r="Q101" i="5"/>
  <c r="R119" i="5"/>
  <c r="R144" i="5"/>
  <c r="R63" i="5"/>
  <c r="Q65" i="5"/>
  <c r="Q67" i="5"/>
  <c r="Q71" i="5"/>
  <c r="Q97" i="5"/>
  <c r="Q127" i="5"/>
  <c r="Q89" i="5"/>
  <c r="R128" i="5"/>
  <c r="Q61" i="5"/>
  <c r="Q93" i="5"/>
  <c r="Q134" i="5"/>
  <c r="Q68" i="5"/>
  <c r="Q83" i="5"/>
  <c r="R132" i="5"/>
  <c r="R87" i="5"/>
  <c r="R73" i="5"/>
  <c r="Q102" i="5"/>
  <c r="Q70" i="5"/>
  <c r="Q147" i="5"/>
  <c r="R138" i="5"/>
  <c r="Q148" i="5"/>
  <c r="R101" i="5"/>
  <c r="R137" i="5"/>
  <c r="R108" i="5"/>
  <c r="R139" i="5"/>
  <c r="R95" i="5"/>
  <c r="R68" i="5"/>
  <c r="Q75" i="5"/>
  <c r="Q79" i="5"/>
  <c r="R102" i="5"/>
  <c r="R134" i="5"/>
  <c r="R98" i="5"/>
  <c r="Q129" i="5"/>
  <c r="R66" i="5"/>
  <c r="Q99" i="5"/>
  <c r="Q136" i="5"/>
  <c r="Q77" i="5"/>
  <c r="Q88" i="5"/>
  <c r="R133" i="5"/>
  <c r="R92" i="5"/>
  <c r="Q74" i="5"/>
  <c r="Q114" i="5"/>
  <c r="Q82" i="5"/>
  <c r="Q64" i="5"/>
  <c r="Q100" i="5"/>
  <c r="Q141" i="5"/>
  <c r="Q138" i="5"/>
  <c r="R146" i="5"/>
  <c r="Q110" i="5"/>
  <c r="R74" i="5"/>
  <c r="R76" i="5"/>
  <c r="R141" i="5"/>
  <c r="R116" i="5"/>
  <c r="Q142" i="5"/>
  <c r="Q55" i="5"/>
  <c r="Q73" i="5"/>
  <c r="R82" i="5"/>
  <c r="Q80" i="5"/>
  <c r="Q103" i="5"/>
  <c r="Q135" i="5"/>
  <c r="R104" i="5"/>
  <c r="Q63" i="5"/>
  <c r="R91" i="5"/>
  <c r="R100" i="5"/>
  <c r="Q137" i="5"/>
  <c r="Q78" i="5"/>
  <c r="R105" i="5"/>
  <c r="R143" i="5"/>
  <c r="R103" i="5"/>
  <c r="R97" i="5"/>
  <c r="Q115" i="5"/>
  <c r="Q91" i="5"/>
  <c r="R71" i="5"/>
  <c r="Q133" i="5"/>
  <c r="Q146" i="5"/>
  <c r="Q144" i="5"/>
  <c r="R64" i="5"/>
  <c r="R124" i="5"/>
  <c r="R60" i="5"/>
  <c r="R86" i="5"/>
  <c r="Q81" i="5"/>
  <c r="R110" i="5"/>
  <c r="R65" i="5"/>
  <c r="Q105" i="5"/>
  <c r="Q66" i="5"/>
  <c r="Q92" i="5"/>
  <c r="Q108" i="5"/>
  <c r="R106" i="5"/>
  <c r="Q104" i="5"/>
  <c r="R147" i="5"/>
  <c r="Q139" i="5"/>
  <c r="Q52" i="5"/>
  <c r="R81" i="5"/>
  <c r="R90" i="5"/>
  <c r="R85" i="5"/>
  <c r="Q111" i="5"/>
  <c r="Q60" i="5"/>
  <c r="R112" i="5"/>
  <c r="R72" i="5"/>
  <c r="R99" i="5"/>
  <c r="Q109" i="5"/>
  <c r="R142" i="5"/>
  <c r="R93" i="5"/>
  <c r="R107" i="5"/>
  <c r="Q145" i="5"/>
  <c r="R129" i="5"/>
  <c r="Q116" i="5"/>
  <c r="R117" i="5"/>
  <c r="R113" i="5"/>
  <c r="Q90" i="5"/>
  <c r="Q69" i="5"/>
  <c r="R148" i="5"/>
  <c r="Q85" i="5"/>
  <c r="Q140" i="5"/>
  <c r="R140" i="5"/>
  <c r="R78" i="5"/>
  <c r="Q149" i="5"/>
  <c r="R55" i="5"/>
  <c r="R54" i="5"/>
  <c r="R150" i="5" s="1"/>
  <c r="R94" i="5"/>
  <c r="Q86" i="5"/>
  <c r="R118" i="5"/>
  <c r="R69" i="5"/>
  <c r="Q113" i="5"/>
  <c r="Q76" i="5"/>
  <c r="Q58" i="5"/>
  <c r="R121" i="5"/>
  <c r="R149" i="5"/>
  <c r="Q98" i="5"/>
  <c r="Q118" i="5"/>
  <c r="R57" i="5"/>
  <c r="R130" i="5"/>
  <c r="Q56" i="5"/>
  <c r="R127" i="5"/>
  <c r="R114" i="5"/>
  <c r="Q107" i="5"/>
  <c r="R109" i="5"/>
  <c r="Q120" i="5"/>
  <c r="Q106" i="5"/>
  <c r="R136" i="5"/>
  <c r="R145" i="5"/>
  <c r="R56" i="5"/>
  <c r="R58" i="5"/>
  <c r="R84" i="5"/>
  <c r="R79" i="5"/>
  <c r="M72" i="5"/>
  <c r="N77" i="5"/>
  <c r="N89" i="5"/>
  <c r="M122" i="5"/>
  <c r="M61" i="5"/>
  <c r="M108" i="5"/>
  <c r="M138" i="5"/>
  <c r="N84" i="5"/>
  <c r="N76" i="5"/>
  <c r="N130" i="5"/>
  <c r="N83" i="5"/>
  <c r="M115" i="5"/>
  <c r="M125" i="5"/>
  <c r="M59" i="5"/>
  <c r="M101" i="5"/>
  <c r="N139" i="5"/>
  <c r="N110" i="5"/>
  <c r="M150" i="5"/>
  <c r="N109" i="5"/>
  <c r="N146" i="5"/>
  <c r="N117" i="5"/>
  <c r="M119" i="5"/>
  <c r="M121" i="5"/>
  <c r="N56" i="5"/>
  <c r="N140" i="5"/>
  <c r="N98" i="5"/>
  <c r="N119" i="5"/>
  <c r="N68" i="5"/>
  <c r="N94" i="5"/>
  <c r="N64" i="5"/>
  <c r="M140" i="5"/>
  <c r="N78" i="5"/>
  <c r="N123" i="5"/>
  <c r="N141" i="5"/>
  <c r="N131" i="5"/>
  <c r="N125" i="5"/>
  <c r="N70" i="5"/>
  <c r="N75" i="5"/>
  <c r="M80" i="5"/>
  <c r="M90" i="5"/>
  <c r="N129" i="5"/>
  <c r="M70" i="5"/>
  <c r="N115" i="5"/>
  <c r="M52" i="5"/>
  <c r="G145" i="5" s="1"/>
  <c r="A50" i="5" s="1"/>
  <c r="M85" i="5"/>
  <c r="N88" i="5"/>
  <c r="M131" i="5"/>
  <c r="M87" i="5"/>
  <c r="M126" i="5"/>
  <c r="N126" i="5"/>
  <c r="N65" i="5"/>
  <c r="M110" i="5"/>
  <c r="N122" i="5"/>
  <c r="N58" i="5"/>
  <c r="N147" i="5"/>
  <c r="M118" i="5"/>
  <c r="N63" i="5"/>
  <c r="N145" i="5"/>
  <c r="N71" i="5"/>
  <c r="M69" i="5"/>
  <c r="N103" i="5"/>
  <c r="M146" i="5"/>
  <c r="N72" i="5"/>
  <c r="M78" i="5"/>
  <c r="N136" i="5"/>
  <c r="M77" i="5"/>
  <c r="M65" i="5"/>
  <c r="M141" i="5"/>
  <c r="M54" i="5"/>
  <c r="M79" i="5"/>
  <c r="M84" i="5"/>
  <c r="M99" i="5"/>
  <c r="M130" i="5"/>
  <c r="M73" i="5"/>
  <c r="M116" i="5"/>
  <c r="N55" i="5"/>
  <c r="M97" i="5"/>
  <c r="N97" i="5"/>
  <c r="N127" i="5"/>
  <c r="M71" i="5"/>
  <c r="N111" i="5"/>
  <c r="M123" i="5"/>
  <c r="N104" i="5"/>
  <c r="M128" i="5"/>
  <c r="N67" i="5"/>
  <c r="M95" i="5"/>
  <c r="N79" i="5"/>
  <c r="M129" i="5"/>
  <c r="M96" i="5"/>
  <c r="M105" i="5"/>
  <c r="M94" i="5"/>
  <c r="M107" i="5"/>
  <c r="N57" i="5"/>
  <c r="M83" i="5"/>
  <c r="M88" i="5"/>
  <c r="N105" i="5"/>
  <c r="M136" i="5"/>
  <c r="N91" i="5"/>
  <c r="M103" i="5"/>
  <c r="N128" i="5"/>
  <c r="N106" i="5"/>
  <c r="N113" i="5"/>
  <c r="N96" i="5"/>
  <c r="M127" i="5"/>
  <c r="N54" i="5"/>
  <c r="M58" i="5"/>
  <c r="M92" i="5"/>
  <c r="M106" i="5"/>
  <c r="N142" i="5"/>
  <c r="N92" i="5"/>
  <c r="M124" i="5"/>
  <c r="N73" i="5"/>
  <c r="N101" i="5"/>
  <c r="M104" i="5"/>
  <c r="M57" i="5"/>
  <c r="N87" i="5"/>
  <c r="M147" i="5"/>
  <c r="M111" i="5"/>
  <c r="N82" i="5"/>
  <c r="N124" i="5"/>
  <c r="N85" i="5"/>
  <c r="N135" i="5"/>
  <c r="M81" i="5"/>
  <c r="M120" i="5"/>
  <c r="N93" i="5"/>
  <c r="M148" i="5"/>
  <c r="M144" i="5"/>
  <c r="M143" i="5"/>
  <c r="N60" i="5"/>
  <c r="M66" i="5"/>
  <c r="M93" i="5"/>
  <c r="N62" i="5"/>
  <c r="M89" i="5"/>
  <c r="M149" i="5"/>
  <c r="N59" i="5"/>
  <c r="N69" i="5"/>
  <c r="M63" i="5"/>
  <c r="M114" i="5"/>
  <c r="M53" i="5"/>
  <c r="M100" i="5"/>
  <c r="M132" i="5"/>
  <c r="N52" i="5"/>
  <c r="M62" i="5"/>
  <c r="M117" i="5"/>
  <c r="N74" i="5"/>
  <c r="N102" i="5"/>
  <c r="M82" i="5"/>
  <c r="M113" i="5"/>
  <c r="N90" i="5"/>
  <c r="M135" i="5"/>
  <c r="N100" i="5"/>
  <c r="M142" i="5"/>
  <c r="M98" i="5"/>
  <c r="N132" i="5"/>
  <c r="N134" i="5"/>
  <c r="N148" i="5"/>
  <c r="M133" i="5"/>
  <c r="N81" i="5"/>
  <c r="N61" i="5"/>
  <c r="M60" i="5"/>
  <c r="N95" i="5"/>
  <c r="M134" i="5"/>
  <c r="N133" i="5"/>
  <c r="N66" i="5"/>
  <c r="M112" i="5"/>
  <c r="N120" i="5"/>
  <c r="M64" i="5"/>
  <c r="M74" i="5"/>
  <c r="M76" i="5"/>
  <c r="N121" i="5"/>
  <c r="M55" i="5"/>
  <c r="N107" i="5"/>
  <c r="M137" i="5"/>
  <c r="M68" i="5"/>
  <c r="M75" i="5"/>
  <c r="N118" i="5"/>
  <c r="N80" i="5"/>
  <c r="N114" i="5"/>
  <c r="M86" i="5"/>
  <c r="M139" i="5"/>
  <c r="M91" i="5"/>
  <c r="N138" i="5"/>
  <c r="M109" i="5"/>
  <c r="N149" i="5"/>
  <c r="N99" i="5"/>
  <c r="N137" i="5"/>
  <c r="M145" i="5"/>
  <c r="N108" i="5"/>
  <c r="N116" i="5"/>
  <c r="N143" i="5"/>
  <c r="M67" i="5"/>
  <c r="N112" i="5"/>
  <c r="N53" i="5"/>
  <c r="N150" i="5" s="1"/>
  <c r="M56" i="5"/>
  <c r="M102" i="5"/>
  <c r="N86" i="5"/>
  <c r="N144" i="5"/>
  <c r="L2" i="26" l="1"/>
  <c r="G20" i="1"/>
  <c r="G29" i="1"/>
  <c r="G19" i="1"/>
  <c r="G28" i="1"/>
  <c r="T75" i="5"/>
  <c r="T71" i="5"/>
  <c r="T135" i="5"/>
  <c r="T95" i="5"/>
  <c r="T129" i="5"/>
  <c r="T96" i="5"/>
  <c r="T90" i="5"/>
  <c r="T128" i="5"/>
  <c r="T63" i="5"/>
  <c r="T111" i="5"/>
  <c r="T64" i="5"/>
  <c r="T109" i="5"/>
  <c r="T66" i="5"/>
  <c r="T54" i="5"/>
  <c r="T102" i="5"/>
  <c r="T112" i="5"/>
  <c r="T70" i="5"/>
  <c r="T61" i="5"/>
  <c r="T56" i="5"/>
  <c r="L2" i="23"/>
  <c r="T110" i="5"/>
  <c r="T131" i="5"/>
  <c r="T92" i="5"/>
  <c r="T116" i="5"/>
  <c r="G8" i="1"/>
  <c r="L2" i="25"/>
  <c r="G33" i="1"/>
  <c r="G34" i="1"/>
  <c r="L2" i="21"/>
  <c r="T117" i="5"/>
  <c r="T123" i="5"/>
  <c r="T133" i="5"/>
  <c r="T59" i="5"/>
  <c r="T118" i="5"/>
  <c r="T121" i="5"/>
  <c r="G17" i="1"/>
  <c r="T106" i="5"/>
  <c r="T107" i="5"/>
  <c r="T98" i="5"/>
  <c r="G16" i="1"/>
  <c r="G12" i="1"/>
  <c r="T80" i="5"/>
  <c r="D145" i="5"/>
  <c r="G21" i="1"/>
  <c r="T120" i="5"/>
  <c r="T134" i="5"/>
  <c r="T78" i="5"/>
  <c r="T108" i="5"/>
  <c r="T124" i="5"/>
  <c r="G24" i="1"/>
  <c r="G23" i="1"/>
  <c r="T122" i="5"/>
  <c r="T82" i="5"/>
  <c r="T60" i="5"/>
  <c r="T76" i="5"/>
  <c r="T115" i="5"/>
  <c r="G30" i="1"/>
  <c r="L2" i="24"/>
  <c r="G26" i="1"/>
  <c r="G27" i="1"/>
  <c r="G10" i="1"/>
  <c r="T130" i="5"/>
  <c r="T127" i="5"/>
  <c r="T101" i="5"/>
  <c r="T105" i="5"/>
  <c r="T100" i="5"/>
  <c r="T58" i="5"/>
  <c r="T79" i="5"/>
  <c r="T113" i="5"/>
  <c r="T62" i="5"/>
  <c r="T52" i="5"/>
  <c r="T51" i="5"/>
  <c r="L2" i="27"/>
  <c r="L2" i="22"/>
  <c r="G11" i="1"/>
  <c r="T86" i="5"/>
  <c r="T114" i="5"/>
  <c r="T68" i="5"/>
  <c r="T97" i="5"/>
  <c r="L2" i="29"/>
  <c r="R2" i="20"/>
  <c r="G15" i="1"/>
  <c r="G22" i="1"/>
  <c r="G7" i="1"/>
  <c r="T93" i="5"/>
  <c r="T81" i="5"/>
  <c r="T119" i="5"/>
  <c r="T69" i="5"/>
  <c r="T65" i="5"/>
  <c r="T103" i="5"/>
  <c r="T91" i="5"/>
  <c r="T88" i="5"/>
  <c r="T74" i="5"/>
  <c r="T83" i="5"/>
  <c r="T77" i="5"/>
  <c r="T57" i="5"/>
  <c r="G13" i="1"/>
  <c r="T72" i="5"/>
  <c r="T55" i="5"/>
  <c r="T126" i="5"/>
  <c r="R2" i="19"/>
  <c r="G9" i="1"/>
  <c r="G18" i="1"/>
  <c r="G25" i="1"/>
  <c r="G14" i="1"/>
  <c r="T99" i="5"/>
  <c r="T67" i="5"/>
  <c r="T94" i="5"/>
  <c r="T132" i="5"/>
  <c r="T89" i="5"/>
  <c r="T125" i="5"/>
  <c r="T84" i="5"/>
  <c r="T104" i="5"/>
  <c r="T87" i="5"/>
  <c r="T85" i="5"/>
  <c r="T53" i="5"/>
  <c r="T73" i="5"/>
  <c r="J21" i="20" l="1"/>
  <c r="H16" i="24"/>
  <c r="G66" i="5"/>
  <c r="J21" i="19"/>
  <c r="H16" i="23"/>
  <c r="H15" i="25"/>
  <c r="H15" i="24"/>
  <c r="J20" i="20"/>
  <c r="H16" i="26"/>
  <c r="J20" i="19"/>
  <c r="H15" i="29"/>
  <c r="H15" i="23"/>
  <c r="H16" i="21"/>
  <c r="H16" i="29"/>
  <c r="H15" i="22"/>
  <c r="H15" i="26"/>
  <c r="H16" i="27"/>
  <c r="H16" i="25"/>
  <c r="F66" i="5"/>
  <c r="H15" i="27"/>
  <c r="H15" i="21"/>
  <c r="H16" i="22"/>
  <c r="H24" i="19"/>
  <c r="AK24" i="19"/>
  <c r="H24" i="20"/>
  <c r="G18" i="21"/>
  <c r="G17" i="21"/>
  <c r="G18" i="23"/>
  <c r="F55" i="5"/>
  <c r="G17" i="25"/>
  <c r="AE17" i="29"/>
  <c r="AE18" i="21"/>
  <c r="AE16" i="26"/>
  <c r="G17" i="22"/>
  <c r="G18" i="29"/>
  <c r="G18" i="24"/>
  <c r="G18" i="26"/>
  <c r="G55" i="5"/>
  <c r="G17" i="27"/>
  <c r="AE18" i="25"/>
  <c r="G17" i="24"/>
  <c r="G18" i="25"/>
  <c r="G17" i="29"/>
  <c r="AK24" i="20"/>
  <c r="G17" i="23"/>
  <c r="G18" i="22"/>
  <c r="G18" i="27"/>
  <c r="H23" i="19"/>
  <c r="AE18" i="23"/>
  <c r="AE18" i="22"/>
  <c r="AE18" i="24"/>
  <c r="AE16" i="27"/>
  <c r="H23" i="20"/>
  <c r="G17" i="26"/>
  <c r="G20" i="27"/>
  <c r="G19" i="25"/>
  <c r="G19" i="26"/>
  <c r="G20" i="29"/>
  <c r="H26" i="20"/>
  <c r="G19" i="23"/>
  <c r="G19" i="29"/>
  <c r="H26" i="19"/>
  <c r="G20" i="22"/>
  <c r="G19" i="27"/>
  <c r="G19" i="24"/>
  <c r="G70" i="5"/>
  <c r="H27" i="19"/>
  <c r="G20" i="25"/>
  <c r="G20" i="21"/>
  <c r="G20" i="26"/>
  <c r="G19" i="22"/>
  <c r="G20" i="23"/>
  <c r="G19" i="21"/>
  <c r="G20" i="24"/>
  <c r="H27" i="20"/>
  <c r="F70" i="5"/>
  <c r="H5" i="27"/>
  <c r="H5" i="26"/>
  <c r="J5" i="20"/>
  <c r="H6" i="29"/>
  <c r="H6" i="21"/>
  <c r="H6" i="24"/>
  <c r="H5" i="24"/>
  <c r="H6" i="22"/>
  <c r="J6" i="20"/>
  <c r="H5" i="23"/>
  <c r="J6" i="19"/>
  <c r="G67" i="5"/>
  <c r="H5" i="21"/>
  <c r="H6" i="26"/>
  <c r="H6" i="27"/>
  <c r="H6" i="25"/>
  <c r="H6" i="23"/>
  <c r="H5" i="29"/>
  <c r="J5" i="19"/>
  <c r="F67" i="5"/>
  <c r="H5" i="22"/>
  <c r="H5" i="25"/>
  <c r="K18" i="21"/>
  <c r="K17" i="21"/>
  <c r="K18" i="22"/>
  <c r="K17" i="23"/>
  <c r="P24" i="19"/>
  <c r="K18" i="23"/>
  <c r="P23" i="20"/>
  <c r="P24" i="20"/>
  <c r="P23" i="19"/>
  <c r="F77" i="5"/>
  <c r="K18" i="27"/>
  <c r="K17" i="26"/>
  <c r="K17" i="27"/>
  <c r="K17" i="22"/>
  <c r="G77" i="5"/>
  <c r="K18" i="26"/>
  <c r="J9" i="27"/>
  <c r="J9" i="25"/>
  <c r="N11" i="20"/>
  <c r="J10" i="29"/>
  <c r="N12" i="19"/>
  <c r="J9" i="23"/>
  <c r="J10" i="27"/>
  <c r="J10" i="26"/>
  <c r="F57" i="5"/>
  <c r="J9" i="29"/>
  <c r="J9" i="21"/>
  <c r="J9" i="24"/>
  <c r="J10" i="24"/>
  <c r="J9" i="22"/>
  <c r="G57" i="5"/>
  <c r="J10" i="21"/>
  <c r="J9" i="26"/>
  <c r="J10" i="22"/>
  <c r="J10" i="25"/>
  <c r="J10" i="23"/>
  <c r="N11" i="19"/>
  <c r="N12" i="20"/>
  <c r="J14" i="20"/>
  <c r="J15" i="19"/>
  <c r="G56" i="5"/>
  <c r="J14" i="19"/>
  <c r="H11" i="21"/>
  <c r="H12" i="23"/>
  <c r="H12" i="25"/>
  <c r="H12" i="26"/>
  <c r="J157" i="5"/>
  <c r="H11" i="25"/>
  <c r="H11" i="22"/>
  <c r="H12" i="27"/>
  <c r="H12" i="21"/>
  <c r="J15" i="20"/>
  <c r="H12" i="29"/>
  <c r="H12" i="22"/>
  <c r="H11" i="26"/>
  <c r="H11" i="27"/>
  <c r="H11" i="23"/>
  <c r="F56" i="5"/>
  <c r="H12" i="24"/>
  <c r="H11" i="29"/>
  <c r="H11" i="24"/>
  <c r="I7" i="21"/>
  <c r="I8" i="22"/>
  <c r="L8" i="20"/>
  <c r="I7" i="23"/>
  <c r="I7" i="29"/>
  <c r="L8" i="19"/>
  <c r="F59" i="5"/>
  <c r="I8" i="29"/>
  <c r="I8" i="25"/>
  <c r="I7" i="26"/>
  <c r="I7" i="27"/>
  <c r="I8" i="24"/>
  <c r="I7" i="25"/>
  <c r="L9" i="20"/>
  <c r="I8" i="21"/>
  <c r="I7" i="22"/>
  <c r="L9" i="19"/>
  <c r="I7" i="24"/>
  <c r="I8" i="26"/>
  <c r="G59" i="5"/>
  <c r="I8" i="27"/>
  <c r="I8" i="23"/>
  <c r="F12" i="29"/>
  <c r="F15" i="19"/>
  <c r="F12" i="23"/>
  <c r="F11" i="27"/>
  <c r="F11" i="21"/>
  <c r="G68" i="5"/>
  <c r="F12" i="27"/>
  <c r="F12" i="26"/>
  <c r="F11" i="29"/>
  <c r="F11" i="22"/>
  <c r="F14" i="20"/>
  <c r="F12" i="25"/>
  <c r="F14" i="19"/>
  <c r="F11" i="23"/>
  <c r="F11" i="25"/>
  <c r="F12" i="21"/>
  <c r="F15" i="20"/>
  <c r="F11" i="24"/>
  <c r="F12" i="22"/>
  <c r="F11" i="26"/>
  <c r="F68" i="5"/>
  <c r="F12" i="24"/>
  <c r="I14" i="21"/>
  <c r="I13" i="26"/>
  <c r="I14" i="24"/>
  <c r="I14" i="22"/>
  <c r="J153" i="5"/>
  <c r="I14" i="23"/>
  <c r="I13" i="25"/>
  <c r="I13" i="24"/>
  <c r="F52" i="5"/>
  <c r="L18" i="19"/>
  <c r="I13" i="29"/>
  <c r="G52" i="5"/>
  <c r="I14" i="29"/>
  <c r="L17" i="20"/>
  <c r="L18" i="20"/>
  <c r="L17" i="19"/>
  <c r="I14" i="25"/>
  <c r="I14" i="27"/>
  <c r="I13" i="23"/>
  <c r="I13" i="22"/>
  <c r="I14" i="26"/>
  <c r="I13" i="27"/>
  <c r="I13" i="21"/>
  <c r="G12" i="27"/>
  <c r="G12" i="22"/>
  <c r="G11" i="25"/>
  <c r="G11" i="29"/>
  <c r="G11" i="23"/>
  <c r="F69" i="5"/>
  <c r="H14" i="19"/>
  <c r="H15" i="20"/>
  <c r="G69" i="5"/>
  <c r="G11" i="26"/>
  <c r="H15" i="19"/>
  <c r="G11" i="21"/>
  <c r="G12" i="24"/>
  <c r="H14" i="20"/>
  <c r="G12" i="29"/>
  <c r="G12" i="21"/>
  <c r="G11" i="22"/>
  <c r="G11" i="27"/>
  <c r="G11" i="24"/>
  <c r="G12" i="25"/>
  <c r="G12" i="23"/>
  <c r="G12" i="26"/>
  <c r="T136" i="5"/>
  <c r="G5" i="27"/>
  <c r="G6" i="22"/>
  <c r="G5" i="22"/>
  <c r="H6" i="20"/>
  <c r="G5" i="21"/>
  <c r="G5" i="29"/>
  <c r="G6" i="25"/>
  <c r="F60" i="5"/>
  <c r="G6" i="24"/>
  <c r="G5" i="24"/>
  <c r="G5" i="25"/>
  <c r="G6" i="23"/>
  <c r="G5" i="23"/>
  <c r="G6" i="29"/>
  <c r="H5" i="19"/>
  <c r="G6" i="26"/>
  <c r="H6" i="19"/>
  <c r="G6" i="27"/>
  <c r="G6" i="21"/>
  <c r="G60" i="5"/>
  <c r="H5" i="20"/>
  <c r="G5" i="26"/>
  <c r="H9" i="27"/>
  <c r="H10" i="26"/>
  <c r="H10" i="23"/>
  <c r="H9" i="23"/>
  <c r="H10" i="29"/>
  <c r="J11" i="20"/>
  <c r="H9" i="21"/>
  <c r="H10" i="27"/>
  <c r="J11" i="19"/>
  <c r="F72" i="5"/>
  <c r="H10" i="21"/>
  <c r="H9" i="26"/>
  <c r="G72" i="5"/>
  <c r="H10" i="22"/>
  <c r="H10" i="25"/>
  <c r="H10" i="24"/>
  <c r="H9" i="24"/>
  <c r="J12" i="20"/>
  <c r="H9" i="29"/>
  <c r="J12" i="19"/>
  <c r="H9" i="22"/>
  <c r="H9" i="25"/>
  <c r="G9" i="24"/>
  <c r="G10" i="25"/>
  <c r="F62" i="5"/>
  <c r="G9" i="23"/>
  <c r="G10" i="24"/>
  <c r="H11" i="20"/>
  <c r="H12" i="20"/>
  <c r="G10" i="23"/>
  <c r="H12" i="19"/>
  <c r="G10" i="21"/>
  <c r="G9" i="29"/>
  <c r="G9" i="21"/>
  <c r="G10" i="22"/>
  <c r="G9" i="27"/>
  <c r="H11" i="19"/>
  <c r="G62" i="5"/>
  <c r="G10" i="27"/>
  <c r="G9" i="26"/>
  <c r="G10" i="26"/>
  <c r="G10" i="29"/>
  <c r="G9" i="25"/>
  <c r="G9" i="22"/>
  <c r="G13" i="29"/>
  <c r="G14" i="24"/>
  <c r="G13" i="25"/>
  <c r="G13" i="27"/>
  <c r="G14" i="23"/>
  <c r="G14" i="21"/>
  <c r="G14" i="29"/>
  <c r="G13" i="24"/>
  <c r="F63" i="5"/>
  <c r="H18" i="19"/>
  <c r="G13" i="23"/>
  <c r="G13" i="22"/>
  <c r="G14" i="26"/>
  <c r="H18" i="20"/>
  <c r="G63" i="5"/>
  <c r="H17" i="20"/>
  <c r="G14" i="22"/>
  <c r="G14" i="27"/>
  <c r="H17" i="19"/>
  <c r="G13" i="26"/>
  <c r="G13" i="21"/>
  <c r="G14" i="25"/>
  <c r="J158" i="5"/>
  <c r="G7" i="25"/>
  <c r="G7" i="22"/>
  <c r="G8" i="27"/>
  <c r="G8" i="21"/>
  <c r="G8" i="24"/>
  <c r="G7" i="29"/>
  <c r="G7" i="24"/>
  <c r="G7" i="26"/>
  <c r="G8" i="29"/>
  <c r="G8" i="22"/>
  <c r="H9" i="20"/>
  <c r="G7" i="27"/>
  <c r="G7" i="23"/>
  <c r="G8" i="23"/>
  <c r="H8" i="19"/>
  <c r="G7" i="21"/>
  <c r="F53" i="5"/>
  <c r="G8" i="25"/>
  <c r="G8" i="26"/>
  <c r="J154" i="5"/>
  <c r="H9" i="19"/>
  <c r="H8" i="20"/>
  <c r="G53" i="5"/>
  <c r="H21" i="27"/>
  <c r="H22" i="22"/>
  <c r="H21" i="22"/>
  <c r="H22" i="29"/>
  <c r="J30" i="19"/>
  <c r="J29" i="19"/>
  <c r="H22" i="26"/>
  <c r="H22" i="24"/>
  <c r="H22" i="23"/>
  <c r="H21" i="21"/>
  <c r="H21" i="23"/>
  <c r="G73" i="5"/>
  <c r="H21" i="26"/>
  <c r="H22" i="25"/>
  <c r="H22" i="27"/>
  <c r="J29" i="20"/>
  <c r="J30" i="20"/>
  <c r="H21" i="29"/>
  <c r="H22" i="21"/>
  <c r="F73" i="5"/>
  <c r="H21" i="25"/>
  <c r="H21" i="24"/>
  <c r="J12" i="27"/>
  <c r="J12" i="23"/>
  <c r="J11" i="22"/>
  <c r="N14" i="19"/>
  <c r="N15" i="20"/>
  <c r="J12" i="21"/>
  <c r="J11" i="26"/>
  <c r="N15" i="19"/>
  <c r="J11" i="24"/>
  <c r="F58" i="5"/>
  <c r="J11" i="21"/>
  <c r="J12" i="22"/>
  <c r="N14" i="20"/>
  <c r="J11" i="23"/>
  <c r="J11" i="29"/>
  <c r="J12" i="25"/>
  <c r="G58" i="5"/>
  <c r="J12" i="29"/>
  <c r="J12" i="24"/>
  <c r="J12" i="26"/>
  <c r="J11" i="27"/>
  <c r="J11" i="25"/>
  <c r="I9" i="23"/>
  <c r="I10" i="23"/>
  <c r="F54" i="5"/>
  <c r="L12" i="20"/>
  <c r="I9" i="26"/>
  <c r="I9" i="29"/>
  <c r="L12" i="19"/>
  <c r="I10" i="26"/>
  <c r="I9" i="27"/>
  <c r="I9" i="21"/>
  <c r="G54" i="5"/>
  <c r="I10" i="29"/>
  <c r="I9" i="22"/>
  <c r="I10" i="25"/>
  <c r="I10" i="21"/>
  <c r="L11" i="19"/>
  <c r="J155" i="5"/>
  <c r="I9" i="24"/>
  <c r="I10" i="24"/>
  <c r="I9" i="25"/>
  <c r="I10" i="27"/>
  <c r="L11" i="20"/>
  <c r="I10" i="22"/>
  <c r="K7" i="24"/>
  <c r="K7" i="26"/>
  <c r="K8" i="23"/>
  <c r="K8" i="22"/>
  <c r="K8" i="25"/>
  <c r="K7" i="23"/>
  <c r="K7" i="25"/>
  <c r="K7" i="29"/>
  <c r="P9" i="19"/>
  <c r="P8" i="20"/>
  <c r="K8" i="29"/>
  <c r="K7" i="21"/>
  <c r="P9" i="20"/>
  <c r="K8" i="27"/>
  <c r="K7" i="22"/>
  <c r="G64" i="5"/>
  <c r="K8" i="21"/>
  <c r="P8" i="19"/>
  <c r="K8" i="24"/>
  <c r="K7" i="27"/>
  <c r="K8" i="26"/>
  <c r="F64" i="5"/>
  <c r="H7" i="22"/>
  <c r="H8" i="21"/>
  <c r="H8" i="27"/>
  <c r="J8" i="19"/>
  <c r="H8" i="25"/>
  <c r="H7" i="29"/>
  <c r="H7" i="26"/>
  <c r="J8" i="20"/>
  <c r="H8" i="29"/>
  <c r="H8" i="24"/>
  <c r="H8" i="22"/>
  <c r="H7" i="27"/>
  <c r="H8" i="23"/>
  <c r="G74" i="5"/>
  <c r="H7" i="21"/>
  <c r="J9" i="20"/>
  <c r="F74" i="5"/>
  <c r="H8" i="26"/>
  <c r="H7" i="24"/>
  <c r="J9" i="19"/>
  <c r="H7" i="25"/>
  <c r="H7" i="23"/>
  <c r="J14" i="27"/>
  <c r="N18" i="19"/>
  <c r="N17" i="20"/>
  <c r="F51" i="5"/>
  <c r="D141" i="5"/>
  <c r="J152" i="5"/>
  <c r="F36" i="29"/>
  <c r="V21" i="29" s="1"/>
  <c r="P21" i="29" s="1"/>
  <c r="G2" i="1"/>
  <c r="F38" i="23"/>
  <c r="V28" i="23" s="1"/>
  <c r="F46" i="19"/>
  <c r="AB36" i="19" s="1"/>
  <c r="G1" i="1"/>
  <c r="G76" i="5"/>
  <c r="G75" i="5"/>
  <c r="D147" i="5"/>
  <c r="J14" i="21"/>
  <c r="J13" i="21"/>
  <c r="N17" i="19"/>
  <c r="F47" i="20"/>
  <c r="AB37" i="20" s="1"/>
  <c r="G51" i="5"/>
  <c r="F75" i="5"/>
  <c r="J13" i="29"/>
  <c r="F38" i="21"/>
  <c r="V28" i="21" s="1"/>
  <c r="F36" i="26"/>
  <c r="V22" i="26" s="1"/>
  <c r="J14" i="24"/>
  <c r="J13" i="26"/>
  <c r="D148" i="5"/>
  <c r="F36" i="27"/>
  <c r="V22" i="27" s="1"/>
  <c r="J13" i="24"/>
  <c r="J13" i="22"/>
  <c r="J14" i="23"/>
  <c r="J13" i="25"/>
  <c r="D150" i="5"/>
  <c r="J13" i="27"/>
  <c r="J13" i="23"/>
  <c r="G4" i="1"/>
  <c r="J14" i="26"/>
  <c r="J14" i="22"/>
  <c r="D146" i="5"/>
  <c r="J14" i="29"/>
  <c r="N18" i="20"/>
  <c r="F38" i="24"/>
  <c r="V28" i="24" s="1"/>
  <c r="P28" i="24" s="1"/>
  <c r="J14" i="25"/>
  <c r="I2" i="1"/>
  <c r="D149" i="5"/>
  <c r="F38" i="22"/>
  <c r="V28" i="22" s="1"/>
  <c r="F38" i="25"/>
  <c r="V28" i="25" s="1"/>
  <c r="P28" i="25" s="1"/>
  <c r="B139" i="5"/>
  <c r="F76" i="5"/>
  <c r="I12" i="26"/>
  <c r="I11" i="23"/>
  <c r="I11" i="22"/>
  <c r="I12" i="21"/>
  <c r="I12" i="27"/>
  <c r="L14" i="19"/>
  <c r="I11" i="24"/>
  <c r="I11" i="29"/>
  <c r="I11" i="26"/>
  <c r="I12" i="22"/>
  <c r="I12" i="29"/>
  <c r="I12" i="24"/>
  <c r="L14" i="20"/>
  <c r="L15" i="19"/>
  <c r="I11" i="25"/>
  <c r="G71" i="5"/>
  <c r="I11" i="21"/>
  <c r="L15" i="20"/>
  <c r="F71" i="5"/>
  <c r="I11" i="27"/>
  <c r="I12" i="23"/>
  <c r="I12" i="25"/>
  <c r="G16" i="24"/>
  <c r="G16" i="21"/>
  <c r="H21" i="19"/>
  <c r="G65" i="5"/>
  <c r="G15" i="29"/>
  <c r="G16" i="23"/>
  <c r="F65" i="5"/>
  <c r="G15" i="27"/>
  <c r="H20" i="20"/>
  <c r="G16" i="26"/>
  <c r="G16" i="29"/>
  <c r="H20" i="19"/>
  <c r="G15" i="22"/>
  <c r="G16" i="27"/>
  <c r="G15" i="26"/>
  <c r="G16" i="25"/>
  <c r="G15" i="25"/>
  <c r="G15" i="21"/>
  <c r="G16" i="22"/>
  <c r="G15" i="24"/>
  <c r="G15" i="23"/>
  <c r="H21" i="20"/>
  <c r="H13" i="23"/>
  <c r="H14" i="24"/>
  <c r="F61" i="5"/>
  <c r="J18" i="20"/>
  <c r="H14" i="23"/>
  <c r="G61" i="5"/>
  <c r="J18" i="19"/>
  <c r="H14" i="21"/>
  <c r="H13" i="29"/>
  <c r="H13" i="21"/>
  <c r="H14" i="22"/>
  <c r="H13" i="27"/>
  <c r="H13" i="22"/>
  <c r="H13" i="25"/>
  <c r="H14" i="27"/>
  <c r="H13" i="26"/>
  <c r="H14" i="26"/>
  <c r="H13" i="24"/>
  <c r="H14" i="25"/>
  <c r="J156" i="5"/>
  <c r="H14" i="29"/>
  <c r="J17" i="19"/>
  <c r="J17" i="20"/>
  <c r="J18" i="27"/>
  <c r="J18" i="23"/>
  <c r="J17" i="26"/>
  <c r="J18" i="21"/>
  <c r="J17" i="23"/>
  <c r="J18" i="22"/>
  <c r="N24" i="20"/>
  <c r="N23" i="20"/>
  <c r="N24" i="19"/>
  <c r="G78" i="5"/>
  <c r="J17" i="22"/>
  <c r="F78" i="5"/>
  <c r="J17" i="27"/>
  <c r="N23" i="19"/>
  <c r="J17" i="21"/>
  <c r="J18" i="26"/>
  <c r="D143" i="5" l="1"/>
  <c r="C46" i="19"/>
  <c r="AD32" i="19" s="1"/>
  <c r="E154" i="5"/>
  <c r="C36" i="26"/>
  <c r="X18" i="26" s="1"/>
  <c r="D151" i="5"/>
  <c r="C38" i="25"/>
  <c r="X24" i="25" s="1"/>
  <c r="Z24" i="25" s="1"/>
  <c r="E157" i="5"/>
  <c r="C38" i="24"/>
  <c r="X24" i="24" s="1"/>
  <c r="Z24" i="24" s="1"/>
  <c r="E153" i="5"/>
  <c r="G3" i="1"/>
  <c r="E156" i="5"/>
  <c r="C36" i="27"/>
  <c r="X18" i="27" s="1"/>
  <c r="E155" i="5"/>
  <c r="C36" i="29"/>
  <c r="X17" i="29" s="1"/>
  <c r="Z17" i="29" s="1"/>
  <c r="C38" i="21"/>
  <c r="X24" i="21" s="1"/>
  <c r="C38" i="23"/>
  <c r="X24" i="23" s="1"/>
  <c r="C38" i="22"/>
  <c r="X24" i="22" s="1"/>
  <c r="C47" i="20"/>
  <c r="AD32" i="20" s="1"/>
  <c r="AF20" i="25"/>
  <c r="AF19" i="25"/>
  <c r="AF19" i="21"/>
  <c r="AF20" i="21"/>
  <c r="AL27" i="19"/>
  <c r="AL26" i="19"/>
  <c r="P22" i="26"/>
  <c r="Z22" i="26"/>
  <c r="AF18" i="29"/>
  <c r="AF19" i="29"/>
  <c r="Z28" i="22"/>
  <c r="P28" i="22"/>
  <c r="F136" i="5"/>
  <c r="D144" i="5" s="1"/>
  <c r="AF18" i="27"/>
  <c r="AF17" i="27"/>
  <c r="AL27" i="20"/>
  <c r="AL26" i="20"/>
  <c r="P28" i="21"/>
  <c r="Z28" i="21"/>
  <c r="H38" i="24"/>
  <c r="X25" i="24" s="1"/>
  <c r="H38" i="25"/>
  <c r="X25" i="25" s="1"/>
  <c r="H36" i="29"/>
  <c r="X18" i="29" s="1"/>
  <c r="H38" i="23"/>
  <c r="G38" i="24"/>
  <c r="G36" i="29"/>
  <c r="G38" i="22"/>
  <c r="G36" i="27"/>
  <c r="V18" i="27" s="1"/>
  <c r="G38" i="21"/>
  <c r="H47" i="20"/>
  <c r="AB32" i="20" s="1"/>
  <c r="G36" i="26"/>
  <c r="G38" i="25"/>
  <c r="V24" i="25" s="1"/>
  <c r="G38" i="23"/>
  <c r="H46" i="19"/>
  <c r="Z22" i="27"/>
  <c r="P22" i="27"/>
  <c r="G136" i="5"/>
  <c r="D142" i="5" s="1"/>
  <c r="D47" i="20"/>
  <c r="E152" i="5"/>
  <c r="G152" i="5" s="1"/>
  <c r="D38" i="24"/>
  <c r="D46" i="19"/>
  <c r="D36" i="27"/>
  <c r="D38" i="23"/>
  <c r="D38" i="25"/>
  <c r="D36" i="26"/>
  <c r="D36" i="29"/>
  <c r="D38" i="22"/>
  <c r="D38" i="21"/>
  <c r="D152" i="5"/>
  <c r="C152" i="5" s="1"/>
  <c r="AF19" i="24"/>
  <c r="AF20" i="24"/>
  <c r="V37" i="20"/>
  <c r="AF37" i="20"/>
  <c r="V36" i="19"/>
  <c r="AF36" i="19"/>
  <c r="AF19" i="22"/>
  <c r="AF20" i="22"/>
  <c r="P28" i="23"/>
  <c r="Z28" i="23"/>
  <c r="AF19" i="23"/>
  <c r="AF20" i="23"/>
  <c r="AF18" i="26"/>
  <c r="AF17" i="26"/>
  <c r="X26" i="22" l="1"/>
  <c r="Z26" i="22" s="1"/>
  <c r="X25" i="22"/>
  <c r="Z25" i="22" s="1"/>
  <c r="X27" i="22"/>
  <c r="Z27" i="22" s="1"/>
  <c r="Z24" i="22"/>
  <c r="G153" i="5"/>
  <c r="F153" i="5"/>
  <c r="H153" i="5" s="1"/>
  <c r="V18" i="26"/>
  <c r="Z18" i="29"/>
  <c r="X19" i="29"/>
  <c r="Z19" i="29" s="1"/>
  <c r="X20" i="29"/>
  <c r="Z20" i="29" s="1"/>
  <c r="X21" i="29"/>
  <c r="Z21" i="29" s="1"/>
  <c r="X26" i="23"/>
  <c r="Z26" i="23" s="1"/>
  <c r="X25" i="23"/>
  <c r="Z25" i="23" s="1"/>
  <c r="X27" i="23"/>
  <c r="Z27" i="23" s="1"/>
  <c r="Z24" i="23"/>
  <c r="V26" i="25"/>
  <c r="P26" i="25" s="1"/>
  <c r="V25" i="25"/>
  <c r="P25" i="25" s="1"/>
  <c r="V27" i="25"/>
  <c r="P27" i="25" s="1"/>
  <c r="P24" i="25"/>
  <c r="V24" i="21"/>
  <c r="X28" i="24"/>
  <c r="Z28" i="24" s="1"/>
  <c r="Z25" i="24"/>
  <c r="X26" i="24"/>
  <c r="Z26" i="24" s="1"/>
  <c r="X27" i="24"/>
  <c r="Z27" i="24" s="1"/>
  <c r="F155" i="5"/>
  <c r="G155" i="5"/>
  <c r="AE10" i="26"/>
  <c r="AE10" i="21"/>
  <c r="AE10" i="29"/>
  <c r="AE10" i="23"/>
  <c r="AE10" i="27"/>
  <c r="AE10" i="22"/>
  <c r="AE10" i="25"/>
  <c r="C151" i="5"/>
  <c r="AE10" i="24"/>
  <c r="AK12" i="20"/>
  <c r="AK12" i="19"/>
  <c r="Z25" i="25"/>
  <c r="X27" i="25"/>
  <c r="Z27" i="25" s="1"/>
  <c r="X28" i="25"/>
  <c r="Z28" i="25" s="1"/>
  <c r="X26" i="25"/>
  <c r="Z26" i="25" s="1"/>
  <c r="Z24" i="21"/>
  <c r="X25" i="21"/>
  <c r="Z25" i="21" s="1"/>
  <c r="X27" i="21"/>
  <c r="Z27" i="21" s="1"/>
  <c r="X26" i="21"/>
  <c r="Z26" i="21" s="1"/>
  <c r="P18" i="27"/>
  <c r="V19" i="27"/>
  <c r="P19" i="27" s="1"/>
  <c r="V20" i="27"/>
  <c r="P20" i="27" s="1"/>
  <c r="V21" i="27"/>
  <c r="P21" i="27" s="1"/>
  <c r="X21" i="27"/>
  <c r="Z21" i="27" s="1"/>
  <c r="Z18" i="27"/>
  <c r="X20" i="27"/>
  <c r="Z20" i="27" s="1"/>
  <c r="X19" i="27"/>
  <c r="Z19" i="27" s="1"/>
  <c r="X21" i="26"/>
  <c r="Z21" i="26" s="1"/>
  <c r="X20" i="26"/>
  <c r="Z20" i="26" s="1"/>
  <c r="X19" i="26"/>
  <c r="Z19" i="26" s="1"/>
  <c r="Z18" i="26"/>
  <c r="G157" i="5"/>
  <c r="F157" i="5"/>
  <c r="H157" i="5" s="1"/>
  <c r="AB32" i="19"/>
  <c r="V17" i="29"/>
  <c r="G156" i="5"/>
  <c r="F156" i="5"/>
  <c r="H156" i="5" s="1"/>
  <c r="F154" i="5"/>
  <c r="H154" i="5" s="1"/>
  <c r="G154" i="5"/>
  <c r="AB35" i="20"/>
  <c r="V35" i="20" s="1"/>
  <c r="AB33" i="20"/>
  <c r="V33" i="20" s="1"/>
  <c r="V32" i="20"/>
  <c r="AB36" i="20"/>
  <c r="V36" i="20" s="1"/>
  <c r="V24" i="22"/>
  <c r="V24" i="23"/>
  <c r="V24" i="24"/>
  <c r="AD36" i="20"/>
  <c r="AF36" i="20" s="1"/>
  <c r="AF32" i="20"/>
  <c r="AD35" i="20"/>
  <c r="AF35" i="20" s="1"/>
  <c r="AD33" i="20"/>
  <c r="AF33" i="20" s="1"/>
  <c r="AD35" i="19"/>
  <c r="AF35" i="19" s="1"/>
  <c r="AD34" i="19"/>
  <c r="AF34" i="19" s="1"/>
  <c r="AD33" i="19"/>
  <c r="AF33" i="19" s="1"/>
  <c r="AF32" i="19"/>
  <c r="V25" i="23" l="1"/>
  <c r="P25" i="23" s="1"/>
  <c r="V26" i="23"/>
  <c r="P26" i="23" s="1"/>
  <c r="P24" i="23"/>
  <c r="V27" i="23"/>
  <c r="P27" i="23" s="1"/>
  <c r="V20" i="26"/>
  <c r="P20" i="26" s="1"/>
  <c r="P18" i="26"/>
  <c r="V19" i="26"/>
  <c r="P19" i="26" s="1"/>
  <c r="V21" i="26"/>
  <c r="P21" i="26" s="1"/>
  <c r="V19" i="29"/>
  <c r="P19" i="29" s="1"/>
  <c r="V18" i="29"/>
  <c r="P18" i="29" s="1"/>
  <c r="V20" i="29"/>
  <c r="P20" i="29" s="1"/>
  <c r="P17" i="29"/>
  <c r="V25" i="24"/>
  <c r="P25" i="24" s="1"/>
  <c r="P24" i="24"/>
  <c r="V27" i="24"/>
  <c r="P27" i="24" s="1"/>
  <c r="V26" i="24"/>
  <c r="P26" i="24" s="1"/>
  <c r="P24" i="22"/>
  <c r="V27" i="22"/>
  <c r="P27" i="22" s="1"/>
  <c r="V25" i="22"/>
  <c r="P25" i="22" s="1"/>
  <c r="V26" i="22"/>
  <c r="P26" i="22" s="1"/>
  <c r="AB33" i="19"/>
  <c r="V33" i="19" s="1"/>
  <c r="AB34" i="19"/>
  <c r="V34" i="19" s="1"/>
  <c r="V32" i="19"/>
  <c r="AB35" i="19"/>
  <c r="V35" i="19" s="1"/>
  <c r="V26" i="21"/>
  <c r="P26" i="21" s="1"/>
  <c r="P24" i="21"/>
  <c r="V27" i="21"/>
  <c r="P27" i="21" s="1"/>
  <c r="V25" i="21"/>
  <c r="P25" i="21" s="1"/>
  <c r="AE7" i="26"/>
  <c r="AE7" i="29"/>
  <c r="AE7" i="21"/>
  <c r="AE7" i="24"/>
  <c r="AE7" i="22"/>
  <c r="AE7" i="25"/>
  <c r="AE7" i="23"/>
  <c r="AE7" i="27"/>
  <c r="AK8" i="20"/>
  <c r="AK8" i="19"/>
  <c r="H155" i="5"/>
</calcChain>
</file>

<file path=xl/sharedStrings.xml><?xml version="1.0" encoding="utf-8"?>
<sst xmlns="http://schemas.openxmlformats.org/spreadsheetml/2006/main" count="6770" uniqueCount="170">
  <si>
    <t xml:space="preserve"> </t>
  </si>
  <si>
    <t>Cálculo:</t>
  </si>
  <si>
    <t xml:space="preserve">  </t>
  </si>
  <si>
    <t>Rango:</t>
  </si>
  <si>
    <t>L E Y E N D A</t>
  </si>
  <si>
    <t>Porcentaje:</t>
  </si>
  <si>
    <t xml:space="preserve"> =  valor, que es mayor para ese % de provincias)  </t>
  </si>
  <si>
    <t xml:space="preserve"> Establece el percentil </t>
  </si>
  <si>
    <t xml:space="preserve"> del centro de la escala.</t>
  </si>
  <si>
    <t>Selección de grupos:</t>
  </si>
  <si>
    <t>Datos:</t>
  </si>
  <si>
    <t>Divídelo por:</t>
  </si>
  <si>
    <t>max</t>
  </si>
  <si>
    <t>min &gt;0</t>
  </si>
  <si>
    <t>%l</t>
  </si>
  <si>
    <t>min</t>
  </si>
  <si>
    <t>max-1</t>
  </si>
  <si>
    <t>min &gt; 0</t>
  </si>
  <si>
    <t>step / 5</t>
  </si>
  <si>
    <t xml:space="preserve"> Poner 0 en lugar de vacío &gt;&gt;&gt;&gt;</t>
  </si>
  <si>
    <t xml:space="preserve"> ==== </t>
  </si>
  <si>
    <t>Geo</t>
  </si>
  <si>
    <t>Población</t>
  </si>
  <si>
    <t>Estado</t>
  </si>
  <si>
    <t>Economía</t>
  </si>
  <si>
    <t>LISTA de cuadros</t>
  </si>
  <si>
    <t>las regiones</t>
  </si>
  <si>
    <t xml:space="preserve">códigos </t>
  </si>
  <si>
    <t>Nombres de las tablas  &gt;&gt;&gt;</t>
  </si>
  <si>
    <t>relaciones</t>
  </si>
  <si>
    <t xml:space="preserve"> ============ </t>
  </si>
  <si>
    <t>Superficie (mil km²)</t>
  </si>
  <si>
    <t>Población, mil hab. (2020)</t>
  </si>
  <si>
    <t>Población, mil hab.  (2010)</t>
  </si>
  <si>
    <t>Población, mil hab.  (2001)</t>
  </si>
  <si>
    <t>Births, miles (2021)</t>
  </si>
  <si>
    <t>Regiones</t>
  </si>
  <si>
    <t>Superficie montañas (km²)</t>
  </si>
  <si>
    <t>Turistas residentes (Promedios 2018/19), miles</t>
  </si>
  <si>
    <t>Turistas extranjeros (Promedios 2018/19), miles</t>
  </si>
  <si>
    <t>IDH, 2006</t>
  </si>
  <si>
    <t>IDH, 2016</t>
  </si>
  <si>
    <t xml:space="preserve"> ======= </t>
  </si>
  <si>
    <t xml:space="preserve"> -</t>
  </si>
  <si>
    <t>BAc</t>
  </si>
  <si>
    <t>Ciudad de Buenos Aires</t>
  </si>
  <si>
    <t>BAp</t>
  </si>
  <si>
    <t>Provincia de Buenos Aires</t>
  </si>
  <si>
    <t>Noroeste</t>
  </si>
  <si>
    <t>CTM</t>
  </si>
  <si>
    <t>Catamarca</t>
  </si>
  <si>
    <t>Nordeste</t>
  </si>
  <si>
    <t>CCO</t>
  </si>
  <si>
    <t>Chaco</t>
  </si>
  <si>
    <t>Patagonia</t>
  </si>
  <si>
    <t>CHB</t>
  </si>
  <si>
    <t>Chubut</t>
  </si>
  <si>
    <t>Centro</t>
  </si>
  <si>
    <t>CBA</t>
  </si>
  <si>
    <t>Córdoba</t>
  </si>
  <si>
    <t>CRR</t>
  </si>
  <si>
    <t>Corrientes</t>
  </si>
  <si>
    <t>ETR</t>
  </si>
  <si>
    <t>Entre Ríos</t>
  </si>
  <si>
    <t>FSA</t>
  </si>
  <si>
    <t>Formosa</t>
  </si>
  <si>
    <t>JJY</t>
  </si>
  <si>
    <t>Jujuy</t>
  </si>
  <si>
    <t>LPA</t>
  </si>
  <si>
    <t>La Pampa</t>
  </si>
  <si>
    <t>LRI</t>
  </si>
  <si>
    <t>La Rioja</t>
  </si>
  <si>
    <t xml:space="preserve">Nuevo Cuyo </t>
  </si>
  <si>
    <t>MZA</t>
  </si>
  <si>
    <t>Mendoza</t>
  </si>
  <si>
    <t>MNS</t>
  </si>
  <si>
    <t>Misiones</t>
  </si>
  <si>
    <t>NQN</t>
  </si>
  <si>
    <t>Neuquén</t>
  </si>
  <si>
    <t>RNG</t>
  </si>
  <si>
    <t>Río Negro</t>
  </si>
  <si>
    <t>SLT</t>
  </si>
  <si>
    <t>Salta</t>
  </si>
  <si>
    <t>SJU</t>
  </si>
  <si>
    <t>San Juan</t>
  </si>
  <si>
    <t>SLU</t>
  </si>
  <si>
    <t>San Luis</t>
  </si>
  <si>
    <t>SCZ</t>
  </si>
  <si>
    <t>Santa Cruz</t>
  </si>
  <si>
    <t>SFE</t>
  </si>
  <si>
    <t>Santa Fe</t>
  </si>
  <si>
    <t>SdE</t>
  </si>
  <si>
    <t>Santiago del Estero</t>
  </si>
  <si>
    <t>TdF</t>
  </si>
  <si>
    <t>Tierra del Fuego, Antártida e Islas del Atlántico Sur</t>
  </si>
  <si>
    <t>TCM</t>
  </si>
  <si>
    <t>Tucumán</t>
  </si>
  <si>
    <t>CON</t>
  </si>
  <si>
    <t>Conurbano Bonaerense</t>
  </si>
  <si>
    <t>RdP (BA)</t>
  </si>
  <si>
    <t>Resto de la Provincia Bs.As.</t>
  </si>
  <si>
    <t>NOTAS</t>
  </si>
  <si>
    <t>https://www.yvera.tur.ar/estadistica/informe/info/estadisticas-de-turismo-por-provincias</t>
  </si>
  <si>
    <t>y referencias</t>
  </si>
  <si>
    <t>Buenos Aires</t>
  </si>
  <si>
    <t>Tilegram - micro SIG</t>
  </si>
  <si>
    <t>v. 1.2</t>
  </si>
  <si>
    <t>Tile grid map of Argentina</t>
  </si>
  <si>
    <t>Mapa de azulejos de Argentina</t>
  </si>
  <si>
    <t>software gratuito (freeware)</t>
  </si>
  <si>
    <t>Realización de cálculos y corrección de plantillas gráficas - A.B.Elatskov</t>
  </si>
  <si>
    <t>Noviembre de 2019, Versión para Argentina - febrero de 2024</t>
  </si>
  <si>
    <t>Desarrollado para Microsoft Excel 2007 y versiones posteriores</t>
  </si>
  <si>
    <t>Puede funcionar correctamente en WPS Office</t>
  </si>
  <si>
    <t>(no utilice el formato .xlsx, .xlsm en WPS - los archivos pueden perder las fórmulas)</t>
  </si>
  <si>
    <t>Datos del servicio</t>
  </si>
  <si>
    <t>mapa actual</t>
  </si>
  <si>
    <t>Superficie</t>
  </si>
  <si>
    <t>Coeficiente CT.</t>
  </si>
  <si>
    <t>Hirschman</t>
  </si>
  <si>
    <t>Grupos</t>
  </si>
  <si>
    <t>N</t>
  </si>
  <si>
    <t>Coeficiente CR</t>
  </si>
  <si>
    <t>BA, cuidad</t>
  </si>
  <si>
    <t>x 1</t>
  </si>
  <si>
    <t>x 10</t>
  </si>
  <si>
    <t>x 100</t>
  </si>
  <si>
    <t>x 1.000</t>
  </si>
  <si>
    <t>x10.000</t>
  </si>
  <si>
    <t>/ 10</t>
  </si>
  <si>
    <t>/ 100</t>
  </si>
  <si>
    <t>/ 1.000</t>
  </si>
  <si>
    <t>/10.000</t>
  </si>
  <si>
    <t>selección de la provincia</t>
  </si>
  <si>
    <t>CCT =</t>
  </si>
  <si>
    <t>comparación 2</t>
  </si>
  <si>
    <t>CCR =</t>
  </si>
  <si>
    <t>selección de comparación</t>
  </si>
  <si>
    <t>Negativo?</t>
  </si>
  <si>
    <t>suma para CCR</t>
  </si>
  <si>
    <t>ИНДЕКСЫ</t>
  </si>
  <si>
    <t>selección del grupo 1</t>
  </si>
  <si>
    <t>variación</t>
  </si>
  <si>
    <t>Coeficiente de variación</t>
  </si>
  <si>
    <t>Herfindhal</t>
  </si>
  <si>
    <t>El Índice de Herfindhal Hirschman (HHI)</t>
  </si>
  <si>
    <t>selección del grupo 2</t>
  </si>
  <si>
    <t>concentración rel.</t>
  </si>
  <si>
    <t>Coeficiente de concentración relativa (1+2 tab.)</t>
  </si>
  <si>
    <t>concentración terr.</t>
  </si>
  <si>
    <t>Coeficiente de concentración territorial</t>
  </si>
  <si>
    <t>elección de la tabla 1</t>
  </si>
  <si>
    <t>correlación.</t>
  </si>
  <si>
    <t>Coef. de correlación de Pearson (2 tab.)</t>
  </si>
  <si>
    <t>mediana</t>
  </si>
  <si>
    <t>Mediana</t>
  </si>
  <si>
    <t>elección de la tabla 2</t>
  </si>
  <si>
    <t>moda</t>
  </si>
  <si>
    <t>Moda</t>
  </si>
  <si>
    <t>media</t>
  </si>
  <si>
    <t>Media aritmética</t>
  </si>
  <si>
    <t>media de 80%</t>
  </si>
  <si>
    <t>Media aritmética sin 20%</t>
  </si>
  <si>
    <t>sumatoria</t>
  </si>
  <si>
    <t>Sumatoria</t>
  </si>
  <si>
    <t>distribución de frecuencias</t>
  </si>
  <si>
    <t>SUM</t>
  </si>
  <si>
    <t>CABA</t>
  </si>
  <si>
    <t>Prov. de Bs. As.</t>
  </si>
  <si>
    <t>Revista Estudios Socioterritoriales, 2024, enero-junio. Núm.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</si>
</sst>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0">
    <numFmt numFmtId="164" formatCode="&quot; &quot;"/>
    <numFmt numFmtId="165" formatCode="[&lt;1]0.00;[&gt;=10]0;0.0"/>
    <numFmt numFmtId="166" formatCode="&quot;JJY&quot;"/>
    <numFmt numFmtId="167" formatCode="&quot;CTM&quot;"/>
    <numFmt numFmtId="168" formatCode="&quot;С&quot;&quot;П&quot;&quot;б&quot;"/>
    <numFmt numFmtId="169" formatCode="&quot;Л&quot;&quot;е&quot;&quot;н&quot;"/>
    <numFmt numFmtId="170" formatCode="&quot;LRI&quot;"/>
    <numFmt numFmtId="171" formatCode="&quot;SJU&quot;"/>
    <numFmt numFmtId="172" formatCode="&quot;Н&quot;&quot;о&quot;&quot;в&quot;&quot;г&quot;"/>
    <numFmt numFmtId="173" formatCode="&quot;SLU&quot;"/>
    <numFmt numFmtId="174" formatCode="&quot;П&quot;&quot;с&quot;&quot;к&quot;"/>
    <numFmt numFmtId="175" formatCode="&quot;MZA&quot;"/>
    <numFmt numFmtId="176" formatCode="&quot;С&quot;&quot;м&quot;&quot;о&quot;&quot;л&quot;"/>
    <numFmt numFmtId="177" formatCode="&quot;NQN&quot;"/>
    <numFmt numFmtId="178" formatCode="&quot;Б&quot;&quot;р&quot;&quot;я&quot;"/>
    <numFmt numFmtId="179" formatCode="&quot;CHB&quot;"/>
    <numFmt numFmtId="180" formatCode="&quot;SCZ&quot;"/>
    <numFmt numFmtId="181" formatCode="&quot;К&quot;&quot;р&quot;&quot;м&quot;"/>
    <numFmt numFmtId="182" formatCode="&quot;К&quot;&quot;р&quot;&quot;ы&quot;&quot;м&quot;"/>
    <numFmt numFmtId="183" formatCode="&quot;А&quot;&quot;д&quot;&quot;ы&quot;&quot;г&quot;"/>
    <numFmt numFmtId="184" formatCode="&quot;С&quot;&quot;е&quot;&quot;в&quot;"/>
    <numFmt numFmtId="185" formatCode="&quot;SLT&quot;"/>
    <numFmt numFmtId="186" formatCode="&quot;М&quot;&quot;у&quot;&quot;р&quot;"/>
    <numFmt numFmtId="187" formatCode="&quot;К&quot;&quot;а&quot;&quot;р&quot;"/>
    <numFmt numFmtId="188" formatCode="&quot;TCM&quot;"/>
    <numFmt numFmtId="189" formatCode="&quot;FSA&quot;"/>
    <numFmt numFmtId="190" formatCode="&quot;В&quot;&quot;о&quot;&quot;л&quot;&quot;о&quot;"/>
    <numFmt numFmtId="191" formatCode="&quot;SdE&quot;"/>
    <numFmt numFmtId="192" formatCode="&quot;CCO&quot;"/>
    <numFmt numFmtId="193" formatCode="&quot;Т&quot;&quot;в&quot;&quot;е&quot;&quot;р&quot;"/>
    <numFmt numFmtId="194" formatCode="&quot;CBA&quot;"/>
    <numFmt numFmtId="195" formatCode="&quot;Я&quot;&quot;р&quot;&quot;о&quot;"/>
    <numFmt numFmtId="196" formatCode="&quot;SFE&quot;"/>
    <numFmt numFmtId="197" formatCode="&quot;К&quot;&quot;а&quot;&quot;л&quot;&quot;у&quot;"/>
    <numFmt numFmtId="198" formatCode="&quot;LPA&quot;"/>
    <numFmt numFmtId="199" formatCode="&quot;М&quot;&quot;о&quot;&quot;с&quot;"/>
    <numFmt numFmtId="200" formatCode="&quot;B&quot;&quot;A&quot;&quot;p&quot;"/>
    <numFmt numFmtId="201" formatCode="&quot;О&quot;&quot;р&quot;&quot;ё&quot;&quot;л&quot;"/>
    <numFmt numFmtId="202" formatCode="&quot;RNG&quot;"/>
    <numFmt numFmtId="203" formatCode="&quot;Т&quot;&quot;у&quot;&quot;л&quot;"/>
    <numFmt numFmtId="204" formatCode="&quot;Р&quot;&quot;я&quot;&quot;з&quot;"/>
    <numFmt numFmtId="205" formatCode="&quot;Л&quot;&quot;и&quot;&quot;п&quot;"/>
    <numFmt numFmtId="206" formatCode="&quot;Т&quot;&quot;а&quot;&quot;м&quot;"/>
    <numFmt numFmtId="207" formatCode="&quot;Б&quot;&quot;е&quot;&quot;л&quot;"/>
    <numFmt numFmtId="208" formatCode="&quot;TdF&quot;"/>
    <numFmt numFmtId="209" formatCode="&quot;К&quot;&quot;р&quot;&quot;д&quot;&quot;р&quot;"/>
    <numFmt numFmtId="210" formatCode="&quot;К&quot;&quot;а&quot;&quot;р&quot;&quot;а&quot;"/>
    <numFmt numFmtId="211" formatCode="&quot;С&quot;&quot;т&quot;&quot;а&quot;&quot;в&quot;"/>
    <numFmt numFmtId="212" formatCode="&quot;К&quot;&quot;а&quot;&quot;б&quot;"/>
    <numFmt numFmtId="213" formatCode="&quot;О&quot;&quot;с&quot;&quot;е&quot;&quot;т&quot;"/>
    <numFmt numFmtId="214" formatCode="&quot;MNS&quot;"/>
    <numFmt numFmtId="215" formatCode="&quot;CRR&quot;"/>
    <numFmt numFmtId="216" formatCode="&quot;А&quot;&quot;р&quot;&quot;х&quot;"/>
    <numFmt numFmtId="217" formatCode="&quot;К&quot;&quot;о&quot;&quot;м&quot;&quot;и&quot;"/>
    <numFmt numFmtId="218" formatCode="&quot;И&quot;&quot;в&quot;&quot;а&quot;"/>
    <numFmt numFmtId="219" formatCode="&quot;ETR&quot;"/>
    <numFmt numFmtId="220" formatCode="&quot;К&quot;&quot;о&quot;&quot;с&quot;"/>
    <numFmt numFmtId="221" formatCode="&quot;М&quot;&quot;а&quot;&quot;р&quot;&quot;и&quot;"/>
    <numFmt numFmtId="222" formatCode="&quot;В&quot;&quot;л&quot;&quot;а&quot;"/>
    <numFmt numFmtId="223" formatCode="&quot;BAc&quot;"/>
    <numFmt numFmtId="224" formatCode="&quot;Н&quot;&quot;и&quot;&quot;ж&quot;"/>
    <numFmt numFmtId="225" formatCode="&quot;Ч&quot;&quot;у&quot;&quot;в&quot;"/>
    <numFmt numFmtId="226" formatCode="&quot;М&quot;&quot;о&quot;&quot;р&quot;"/>
    <numFmt numFmtId="227" formatCode="&quot;У&quot;&quot;л&quot;&quot;ь&quot;"/>
    <numFmt numFmtId="228" formatCode="&quot;RdP&quot;"/>
    <numFmt numFmtId="229" formatCode="&quot;П&quot;&quot;е&quot;&quot;н&quot;"/>
    <numFmt numFmtId="230" formatCode="&quot;CON&quot;"/>
    <numFmt numFmtId="231" formatCode="&quot;В&quot;&quot;о&quot;&quot;р&quot;"/>
    <numFmt numFmtId="232" formatCode="&quot;В&quot;&quot;о&quot;&quot;л&quot;&quot;г&quot;"/>
    <numFmt numFmtId="233" formatCode="&quot;Р&quot;&quot;о&quot;&quot;с&quot;"/>
    <numFmt numFmtId="234" formatCode="&quot;К&quot;&quot;а&quot;&quot;л&quot;&quot;м&quot;"/>
    <numFmt numFmtId="235" formatCode="&quot;Ч&quot;&quot;е&quot;&quot;ч&quot;"/>
    <numFmt numFmtId="236" formatCode="&quot;Д&quot;&quot;а&quot;&quot;г&quot;"/>
    <numFmt numFmtId="237" formatCode="&quot;И&quot;&quot;н&quot;&quot;г&quot;"/>
    <numFmt numFmtId="238" formatCode="&quot;Н&quot;&quot;е&quot;&quot;н&quot;"/>
    <numFmt numFmtId="239" formatCode="&quot;Х&quot;&quot;а&quot;&quot;н&quot;"/>
    <numFmt numFmtId="240" formatCode="&quot;К&quot;&quot;и&quot;&quot;р&quot;"/>
    <numFmt numFmtId="241" formatCode="&quot;П&quot;&quot;е&quot;&quot;р&quot;"/>
    <numFmt numFmtId="242" formatCode="&quot;Т&quot;&quot;а&quot;&quot;т&quot;"/>
    <numFmt numFmtId="243" formatCode="&quot;У&quot;&quot;д&quot;&quot;м&quot;"/>
    <numFmt numFmtId="244" formatCode="&quot;С&quot;&quot;а&quot;&quot;м&quot;"/>
    <numFmt numFmtId="245" formatCode="&quot;Б&quot;&quot;ш&quot;&quot;к&quot;"/>
    <numFmt numFmtId="246" formatCode="&quot;С&quot;&quot;а&quot;&quot;р&quot;"/>
    <numFmt numFmtId="247" formatCode="&quot;О&quot;&quot;р&quot;&quot;е&quot;&quot;н&quot;"/>
    <numFmt numFmtId="248" formatCode="&quot;Ч&quot;&quot;е&quot;&quot;л&quot;"/>
    <numFmt numFmtId="249" formatCode="&quot;А&quot;&quot;с&quot;&quot;т&quot;"/>
    <numFmt numFmtId="250" formatCode="#\ ###\ ##0"/>
    <numFmt numFmtId="251" formatCode="&quot;Я&quot;&quot;м&quot;&quot;а&quot;&quot;л&quot;"/>
    <numFmt numFmtId="252" formatCode="&quot;К&quot;&quot;р&quot;&quot;а&quot;&quot;с&quot;"/>
    <numFmt numFmtId="253" formatCode="&quot;С&quot;&quot;в&quot;&quot;е&quot;&quot;р&quot;"/>
    <numFmt numFmtId="254" formatCode="&quot;Т&quot;&quot;о&quot;&quot;м&quot;&quot;с&quot;"/>
    <numFmt numFmtId="255" formatCode="&quot;К&quot;&quot;у&quot;&quot;р&quot;&quot;г&quot;"/>
    <numFmt numFmtId="256" formatCode="&quot;О&quot;&quot;м&quot;&quot;с&quot;&quot;к&quot;"/>
    <numFmt numFmtId="257" formatCode="&quot;Н&quot;&quot;о&quot;&quot;в&quot;&quot;о&quot;"/>
    <numFmt numFmtId="258" formatCode="&quot;Б&quot;&quot;у&quot;&quot;р&quot;"/>
    <numFmt numFmtId="259" formatCode="&quot;А&quot;&quot;л&quot;&quot;К&quot;"/>
    <numFmt numFmtId="260" formatCode="&quot;Х&quot;&quot;а&quot;&quot;к&quot;"/>
    <numFmt numFmtId="261" formatCode="&quot;А&quot;&quot;л&quot;&quot;т&quot;"/>
    <numFmt numFmtId="262" formatCode="&quot;Т&quot;&quot;ы&quot;&quot;в&quot;&quot;а&quot;"/>
    <numFmt numFmtId="263" formatCode="&quot;Ч&quot;&quot;у&quot;&quot;к&quot;"/>
    <numFmt numFmtId="264" formatCode="&quot;С&quot;&quot;а&quot;&quot;х&quot;&quot;а&quot;"/>
    <numFmt numFmtId="265" formatCode="&quot;М&quot;&quot;а&quot;&quot;г&quot;"/>
    <numFmt numFmtId="266" formatCode="&quot;З&quot;&quot;а&quot;&quot;б&quot;"/>
    <numFmt numFmtId="267" formatCode="&quot;Х&quot;&quot;а&quot;&quot;б&quot;"/>
    <numFmt numFmtId="268" formatCode="&quot;А&quot;&quot;м&quot;&quot;у&quot;&quot;р&quot;"/>
    <numFmt numFmtId="269" formatCode="&quot;П&quot;&quot;р&quot;&quot;и&quot;"/>
    <numFmt numFmtId="270" formatCode="&quot;С&quot;&quot;х&quot;&quot;л&quot;&quot;н&quot;"/>
    <numFmt numFmtId="271" formatCode="0.0%"/>
    <numFmt numFmtId="272" formatCode="0.00_ "/>
    <numFmt numFmtId="273" formatCode="#\ ###\ ##0.00"/>
  </numFmts>
  <fonts count="55">
    <font>
      <sz val="11"/>
      <color theme="1"/>
      <name val="Calibri"/>
      <charset val="204"/>
      <scheme val="minor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u/>
      <sz val="11"/>
      <color rgb="FF0000F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rgb="FF80008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22"/>
      <color theme="0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22"/>
      <color theme="0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9"/>
      <color theme="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2"/>
      <color theme="0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b/>
      <sz val="8"/>
      <color theme="1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i/>
      <sz val="8"/>
      <color theme="1"/>
      <name val="Calibri"/>
      <family val="2"/>
      <charset val="204"/>
      <scheme val="minor"/>
    </font>
    <font>
      <i/>
      <sz val="8"/>
      <color rgb="FF000000"/>
      <name val="Arial"/>
      <family val="2"/>
      <charset val="204"/>
    </font>
    <font>
      <i/>
      <sz val="8"/>
      <color theme="1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  <font>
      <b/>
      <u/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i/>
      <sz val="8"/>
      <color theme="1"/>
      <name val="东文宋体"/>
    </font>
    <font>
      <b/>
      <sz val="8"/>
      <color theme="1"/>
      <name val="东文宋体"/>
    </font>
    <font>
      <b/>
      <sz val="9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sz val="14"/>
      <color rgb="FF0070C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-0.249977111117893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/>
      <right style="mediumDashed">
        <color indexed="64"/>
      </right>
      <top/>
      <bottom/>
      <diagonal/>
    </border>
    <border>
      <left/>
      <right style="mediumDashed">
        <color indexed="64"/>
      </right>
      <top/>
      <bottom style="medium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0"/>
      </bottom>
      <diagonal/>
    </border>
    <border>
      <left/>
      <right/>
      <top/>
      <bottom style="thick">
        <color rgb="FFFFFFFF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5" fillId="0" borderId="0" applyNumberFormat="0" applyFill="0" applyBorder="0" applyAlignment="0" applyProtection="0">
      <alignment vertical="center"/>
    </xf>
  </cellStyleXfs>
  <cellXfs count="442">
    <xf numFmtId="0" fontId="0" fillId="0" borderId="0" xfId="0">
      <alignment vertical="center"/>
    </xf>
    <xf numFmtId="0" fontId="8" fillId="3" borderId="0" xfId="0" applyFont="1" applyFill="1">
      <alignment vertical="center"/>
    </xf>
    <xf numFmtId="0" fontId="9" fillId="4" borderId="0" xfId="0" applyFont="1" applyFill="1">
      <alignment vertical="center"/>
    </xf>
    <xf numFmtId="0" fontId="10" fillId="3" borderId="0" xfId="0" applyFont="1" applyFill="1">
      <alignment vertical="center"/>
    </xf>
    <xf numFmtId="0" fontId="8" fillId="0" borderId="0" xfId="0" applyFont="1">
      <alignment vertical="center"/>
    </xf>
    <xf numFmtId="0" fontId="11" fillId="4" borderId="0" xfId="0" applyFont="1" applyFill="1">
      <alignment vertical="center"/>
    </xf>
    <xf numFmtId="0" fontId="12" fillId="3" borderId="0" xfId="0" applyFont="1" applyFill="1">
      <alignment vertical="center"/>
    </xf>
    <xf numFmtId="0" fontId="13" fillId="3" borderId="0" xfId="0" applyFont="1" applyFill="1">
      <alignment vertical="center"/>
    </xf>
    <xf numFmtId="0" fontId="9" fillId="3" borderId="0" xfId="0" applyFont="1" applyFill="1">
      <alignment vertical="center"/>
    </xf>
    <xf numFmtId="0" fontId="14" fillId="3" borderId="0" xfId="0" applyFont="1" applyFill="1">
      <alignment vertical="center"/>
    </xf>
    <xf numFmtId="0" fontId="15" fillId="3" borderId="0" xfId="0" applyFont="1" applyFill="1">
      <alignment vertical="center"/>
    </xf>
    <xf numFmtId="0" fontId="14" fillId="5" borderId="1" xfId="0" applyFont="1" applyFill="1" applyBorder="1">
      <alignment vertical="center"/>
    </xf>
    <xf numFmtId="0" fontId="16" fillId="5" borderId="1" xfId="0" applyFont="1" applyFill="1" applyBorder="1">
      <alignment vertical="center"/>
    </xf>
    <xf numFmtId="0" fontId="8" fillId="5" borderId="1" xfId="0" applyFont="1" applyFill="1" applyBorder="1">
      <alignment vertical="center"/>
    </xf>
    <xf numFmtId="0" fontId="17" fillId="5" borderId="0" xfId="0" applyFont="1" applyFill="1" applyBorder="1" applyAlignment="1" applyProtection="1">
      <alignment horizontal="center" vertical="center" wrapText="1"/>
    </xf>
    <xf numFmtId="0" fontId="8" fillId="5" borderId="0" xfId="0" applyFont="1" applyFill="1">
      <alignment vertical="center"/>
    </xf>
    <xf numFmtId="0" fontId="18" fillId="5" borderId="0" xfId="0" applyFont="1" applyFill="1" applyAlignment="1">
      <alignment horizontal="center"/>
    </xf>
    <xf numFmtId="0" fontId="8" fillId="5" borderId="2" xfId="0" applyFont="1" applyFill="1" applyBorder="1" applyProtection="1">
      <alignment vertical="center"/>
    </xf>
    <xf numFmtId="0" fontId="19" fillId="4" borderId="0" xfId="0" applyFont="1" applyFill="1">
      <alignment vertical="center"/>
    </xf>
    <xf numFmtId="0" fontId="0" fillId="5" borderId="0" xfId="0" applyFill="1" applyBorder="1" applyAlignment="1">
      <alignment vertical="center"/>
    </xf>
    <xf numFmtId="0" fontId="8" fillId="3" borderId="0" xfId="0" applyFont="1" applyFill="1" applyProtection="1">
      <alignment vertical="center"/>
      <protection locked="0"/>
    </xf>
    <xf numFmtId="0" fontId="0" fillId="5" borderId="0" xfId="0" applyFill="1" applyBorder="1" applyAlignment="1">
      <alignment horizontal="center" vertical="center"/>
    </xf>
    <xf numFmtId="0" fontId="8" fillId="5" borderId="0" xfId="0" applyFont="1" applyFill="1" applyBorder="1">
      <alignment vertical="center"/>
    </xf>
    <xf numFmtId="0" fontId="8" fillId="5" borderId="0" xfId="0" applyFont="1" applyFill="1" applyBorder="1" applyAlignment="1">
      <alignment horizontal="center" vertical="center"/>
    </xf>
    <xf numFmtId="0" fontId="8" fillId="5" borderId="3" xfId="0" applyFont="1" applyFill="1" applyBorder="1" applyProtection="1">
      <alignment vertical="center"/>
    </xf>
    <xf numFmtId="0" fontId="8" fillId="5" borderId="4" xfId="0" applyFont="1" applyFill="1" applyBorder="1" applyProtection="1">
      <alignment vertical="center"/>
    </xf>
    <xf numFmtId="0" fontId="8" fillId="6" borderId="2" xfId="0" applyFont="1" applyFill="1" applyBorder="1" applyProtection="1">
      <alignment vertical="center"/>
      <protection locked="0"/>
    </xf>
    <xf numFmtId="0" fontId="8" fillId="6" borderId="2" xfId="0" applyFont="1" applyFill="1" applyBorder="1" applyProtection="1">
      <alignment vertical="center"/>
    </xf>
    <xf numFmtId="0" fontId="8" fillId="5" borderId="0" xfId="0" applyFont="1" applyFill="1" applyProtection="1">
      <alignment vertical="center"/>
      <protection locked="0"/>
    </xf>
    <xf numFmtId="0" fontId="8" fillId="5" borderId="5" xfId="0" applyFont="1" applyFill="1" applyBorder="1">
      <alignment vertical="center"/>
    </xf>
    <xf numFmtId="0" fontId="8" fillId="5" borderId="6" xfId="0" applyFont="1" applyFill="1" applyBorder="1">
      <alignment vertical="center"/>
    </xf>
    <xf numFmtId="0" fontId="8" fillId="5" borderId="7" xfId="0" applyFont="1" applyFill="1" applyBorder="1">
      <alignment vertical="center"/>
    </xf>
    <xf numFmtId="0" fontId="8" fillId="5" borderId="8" xfId="0" applyFont="1" applyFill="1" applyBorder="1">
      <alignment vertical="center"/>
    </xf>
    <xf numFmtId="0" fontId="8" fillId="3" borderId="8" xfId="0" applyFont="1" applyFill="1" applyBorder="1" applyProtection="1">
      <alignment vertical="center"/>
      <protection locked="0"/>
    </xf>
    <xf numFmtId="0" fontId="8" fillId="5" borderId="9" xfId="0" applyFont="1" applyFill="1" applyBorder="1">
      <alignment vertical="center"/>
    </xf>
    <xf numFmtId="0" fontId="8" fillId="5" borderId="10" xfId="0" applyFont="1" applyFill="1" applyBorder="1">
      <alignment vertical="center"/>
    </xf>
    <xf numFmtId="0" fontId="8" fillId="6" borderId="11" xfId="0" applyFont="1" applyFill="1" applyBorder="1" applyAlignment="1">
      <alignment horizontal="left" vertical="center"/>
    </xf>
    <xf numFmtId="0" fontId="8" fillId="6" borderId="11" xfId="0" applyFont="1" applyFill="1" applyBorder="1">
      <alignment vertical="center"/>
    </xf>
    <xf numFmtId="0" fontId="8" fillId="6" borderId="11" xfId="0" applyFont="1" applyFill="1" applyBorder="1" applyAlignment="1">
      <alignment horizontal="left" vertical="top"/>
    </xf>
    <xf numFmtId="0" fontId="8" fillId="5" borderId="12" xfId="0" applyFont="1" applyFill="1" applyBorder="1">
      <alignment vertical="center"/>
    </xf>
    <xf numFmtId="0" fontId="8" fillId="5" borderId="13" xfId="0" applyFont="1" applyFill="1" applyBorder="1">
      <alignment vertical="center"/>
    </xf>
    <xf numFmtId="0" fontId="8" fillId="6" borderId="14" xfId="0" applyFont="1" applyFill="1" applyBorder="1">
      <alignment vertical="center"/>
    </xf>
    <xf numFmtId="0" fontId="8" fillId="5" borderId="15" xfId="0" applyFont="1" applyFill="1" applyBorder="1" applyProtection="1">
      <alignment vertical="center"/>
    </xf>
    <xf numFmtId="0" fontId="8" fillId="5" borderId="2" xfId="0" applyFont="1" applyFill="1" applyBorder="1">
      <alignment vertical="center"/>
    </xf>
    <xf numFmtId="0" fontId="0" fillId="3" borderId="2" xfId="0" applyFill="1" applyBorder="1" applyAlignment="1" applyProtection="1">
      <alignment vertical="center"/>
      <protection locked="0"/>
    </xf>
    <xf numFmtId="0" fontId="8" fillId="3" borderId="2" xfId="0" applyFont="1" applyFill="1" applyBorder="1" applyProtection="1">
      <alignment vertical="center"/>
      <protection locked="0"/>
    </xf>
    <xf numFmtId="0" fontId="8" fillId="7" borderId="0" xfId="0" applyFont="1" applyFill="1">
      <alignment vertical="center"/>
    </xf>
    <xf numFmtId="0" fontId="8" fillId="0" borderId="0" xfId="0" applyFont="1" applyFill="1">
      <alignment vertical="center"/>
    </xf>
    <xf numFmtId="0" fontId="0" fillId="5" borderId="16" xfId="0" applyFill="1" applyBorder="1" applyAlignment="1">
      <alignment vertical="center"/>
    </xf>
    <xf numFmtId="0" fontId="8" fillId="8" borderId="7" xfId="0" applyFont="1" applyFill="1" applyBorder="1">
      <alignment vertical="center"/>
    </xf>
    <xf numFmtId="0" fontId="8" fillId="8" borderId="9" xfId="0" applyFont="1" applyFill="1" applyBorder="1">
      <alignment vertical="center"/>
    </xf>
    <xf numFmtId="0" fontId="8" fillId="8" borderId="10" xfId="0" applyFont="1" applyFill="1" applyBorder="1">
      <alignment vertical="center"/>
    </xf>
    <xf numFmtId="0" fontId="8" fillId="8" borderId="11" xfId="0" applyFont="1" applyFill="1" applyBorder="1">
      <alignment vertical="center"/>
    </xf>
    <xf numFmtId="0" fontId="20" fillId="8" borderId="10" xfId="0" applyFont="1" applyFill="1" applyBorder="1" applyAlignment="1"/>
    <xf numFmtId="0" fontId="20" fillId="8" borderId="10" xfId="0" applyFont="1" applyFill="1" applyBorder="1" applyAlignment="1">
      <alignment horizontal="left" vertical="center"/>
    </xf>
    <xf numFmtId="0" fontId="20" fillId="8" borderId="12" xfId="0" applyFont="1" applyFill="1" applyBorder="1" applyAlignment="1">
      <alignment horizontal="left" vertical="center"/>
    </xf>
    <xf numFmtId="0" fontId="8" fillId="8" borderId="14" xfId="0" applyFont="1" applyFill="1" applyBorder="1">
      <alignment vertical="center"/>
    </xf>
    <xf numFmtId="0" fontId="8" fillId="5" borderId="16" xfId="0" applyFont="1" applyFill="1" applyBorder="1">
      <alignment vertical="center"/>
    </xf>
    <xf numFmtId="0" fontId="1" fillId="0" borderId="0" xfId="0" applyFont="1" applyFill="1">
      <alignment vertical="center"/>
    </xf>
    <xf numFmtId="0" fontId="1" fillId="0" borderId="0" xfId="0" applyNumberFormat="1" applyFont="1" applyFill="1">
      <alignment vertical="center"/>
    </xf>
    <xf numFmtId="0" fontId="2" fillId="0" borderId="0" xfId="0" applyFont="1" applyFill="1">
      <alignment vertical="center"/>
    </xf>
    <xf numFmtId="0" fontId="1" fillId="6" borderId="0" xfId="0" applyFont="1" applyFill="1">
      <alignment vertical="center"/>
    </xf>
    <xf numFmtId="0" fontId="1" fillId="0" borderId="0" xfId="0" applyFont="1" applyFill="1" applyProtection="1">
      <alignment vertical="center"/>
      <protection locked="0"/>
    </xf>
    <xf numFmtId="0" fontId="3" fillId="0" borderId="0" xfId="0" applyFont="1" applyFill="1" applyAlignment="1"/>
    <xf numFmtId="0" fontId="2" fillId="0" borderId="0" xfId="0" applyNumberFormat="1" applyFont="1" applyFill="1">
      <alignment vertical="center"/>
    </xf>
    <xf numFmtId="0" fontId="1" fillId="0" borderId="0" xfId="0" applyNumberFormat="1" applyFont="1" applyFill="1" applyProtection="1">
      <alignment vertical="center"/>
      <protection locked="0"/>
    </xf>
    <xf numFmtId="0" fontId="3" fillId="0" borderId="0" xfId="0" applyNumberFormat="1" applyFont="1" applyFill="1" applyAlignment="1" applyProtection="1">
      <protection locked="0"/>
    </xf>
    <xf numFmtId="3" fontId="2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>
      <alignment vertical="center"/>
    </xf>
    <xf numFmtId="0" fontId="22" fillId="5" borderId="0" xfId="0" applyFont="1" applyFill="1">
      <alignment vertical="center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8" fillId="8" borderId="0" xfId="0" applyFont="1" applyFill="1">
      <alignment vertical="center"/>
    </xf>
    <xf numFmtId="0" fontId="8" fillId="8" borderId="0" xfId="0" applyFont="1" applyFill="1" applyBorder="1">
      <alignment vertical="center"/>
    </xf>
    <xf numFmtId="0" fontId="8" fillId="0" borderId="0" xfId="0" applyFont="1" applyAlignment="1">
      <alignment horizontal="center" vertical="center"/>
    </xf>
    <xf numFmtId="0" fontId="23" fillId="6" borderId="0" xfId="0" applyFont="1" applyFill="1">
      <alignment vertical="center"/>
    </xf>
    <xf numFmtId="0" fontId="23" fillId="6" borderId="0" xfId="0" applyFont="1" applyFill="1" applyAlignment="1">
      <alignment horizontal="center" vertical="center"/>
    </xf>
    <xf numFmtId="0" fontId="0" fillId="5" borderId="0" xfId="0" applyFill="1">
      <alignment vertical="center"/>
    </xf>
    <xf numFmtId="0" fontId="8" fillId="5" borderId="0" xfId="0" applyFont="1" applyFill="1" applyAlignment="1">
      <alignment horizontal="center" vertical="center"/>
    </xf>
    <xf numFmtId="0" fontId="24" fillId="4" borderId="0" xfId="0" applyFont="1" applyFill="1" applyAlignment="1">
      <alignment horizontal="left" vertical="center"/>
    </xf>
    <xf numFmtId="0" fontId="25" fillId="9" borderId="0" xfId="0" applyFont="1" applyFill="1" applyAlignment="1">
      <alignment horizontal="center" vertical="center" wrapText="1"/>
    </xf>
    <xf numFmtId="0" fontId="17" fillId="5" borderId="0" xfId="0" applyFont="1" applyFill="1" applyAlignment="1">
      <alignment horizontal="left" vertical="center" wrapText="1"/>
    </xf>
    <xf numFmtId="0" fontId="17" fillId="5" borderId="0" xfId="0" applyFont="1" applyFill="1" applyAlignment="1">
      <alignment horizontal="center" vertical="center" wrapText="1"/>
    </xf>
    <xf numFmtId="0" fontId="18" fillId="5" borderId="0" xfId="0" applyFont="1" applyFill="1" applyAlignment="1">
      <alignment horizontal="left" vertical="center"/>
    </xf>
    <xf numFmtId="0" fontId="18" fillId="8" borderId="0" xfId="0" applyFont="1" applyFill="1" applyAlignment="1">
      <alignment horizontal="left" vertical="center"/>
    </xf>
    <xf numFmtId="0" fontId="26" fillId="8" borderId="0" xfId="0" applyFont="1" applyFill="1">
      <alignment vertical="center"/>
    </xf>
    <xf numFmtId="0" fontId="8" fillId="7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/>
    </xf>
    <xf numFmtId="0" fontId="8" fillId="8" borderId="0" xfId="0" applyFont="1" applyFill="1" applyAlignment="1">
      <alignment horizontal="center" vertical="center"/>
    </xf>
    <xf numFmtId="0" fontId="18" fillId="8" borderId="0" xfId="0" applyFont="1" applyFill="1" applyAlignment="1">
      <alignment horizontal="center" vertical="center"/>
    </xf>
    <xf numFmtId="0" fontId="18" fillId="5" borderId="0" xfId="0" applyFont="1" applyFill="1" applyAlignment="1">
      <alignment horizontal="center" vertical="center"/>
    </xf>
    <xf numFmtId="0" fontId="22" fillId="10" borderId="0" xfId="0" applyFont="1" applyFill="1">
      <alignment vertical="center"/>
    </xf>
    <xf numFmtId="0" fontId="22" fillId="11" borderId="0" xfId="0" applyFont="1" applyFill="1">
      <alignment vertical="center"/>
    </xf>
    <xf numFmtId="0" fontId="14" fillId="5" borderId="0" xfId="0" applyFont="1" applyFill="1" applyAlignment="1">
      <alignment horizontal="left" vertical="center"/>
    </xf>
    <xf numFmtId="0" fontId="14" fillId="12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center" vertical="center" wrapText="1"/>
    </xf>
    <xf numFmtId="0" fontId="17" fillId="12" borderId="0" xfId="0" applyFont="1" applyFill="1" applyAlignment="1">
      <alignment horizontal="left" vertical="center" wrapText="1"/>
    </xf>
    <xf numFmtId="0" fontId="28" fillId="5" borderId="0" xfId="0" applyFont="1" applyFill="1" applyAlignment="1"/>
    <xf numFmtId="0" fontId="18" fillId="12" borderId="0" xfId="0" applyFont="1" applyFill="1" applyAlignment="1"/>
    <xf numFmtId="0" fontId="18" fillId="7" borderId="0" xfId="0" applyFont="1" applyFill="1" applyAlignment="1">
      <alignment horizontal="center"/>
    </xf>
    <xf numFmtId="0" fontId="28" fillId="7" borderId="0" xfId="0" applyFont="1" applyFill="1" applyAlignment="1"/>
    <xf numFmtId="0" fontId="18" fillId="7" borderId="0" xfId="0" applyFont="1" applyFill="1" applyAlignment="1"/>
    <xf numFmtId="0" fontId="18" fillId="8" borderId="0" xfId="0" applyFont="1" applyFill="1" applyAlignment="1">
      <alignment horizontal="center"/>
    </xf>
    <xf numFmtId="0" fontId="28" fillId="8" borderId="0" xfId="0" applyFont="1" applyFill="1" applyAlignment="1"/>
    <xf numFmtId="0" fontId="18" fillId="8" borderId="0" xfId="0" applyFont="1" applyFill="1" applyAlignment="1"/>
    <xf numFmtId="0" fontId="29" fillId="13" borderId="0" xfId="0" applyFont="1" applyFill="1">
      <alignment vertical="center"/>
    </xf>
    <xf numFmtId="0" fontId="29" fillId="2" borderId="0" xfId="0" applyFont="1" applyFill="1">
      <alignment vertical="center"/>
    </xf>
    <xf numFmtId="0" fontId="14" fillId="0" borderId="0" xfId="0" applyFont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Protection="1">
      <alignment vertical="center"/>
      <protection locked="0"/>
    </xf>
    <xf numFmtId="0" fontId="8" fillId="7" borderId="0" xfId="0" applyFont="1" applyFill="1" applyProtection="1">
      <alignment vertical="center"/>
      <protection locked="0"/>
    </xf>
    <xf numFmtId="0" fontId="8" fillId="8" borderId="0" xfId="0" applyFont="1" applyFill="1" applyProtection="1">
      <alignment vertical="center"/>
      <protection locked="0"/>
    </xf>
    <xf numFmtId="3" fontId="18" fillId="12" borderId="0" xfId="0" applyNumberFormat="1" applyFont="1" applyFill="1" applyAlignment="1"/>
    <xf numFmtId="3" fontId="6" fillId="0" borderId="0" xfId="0" applyNumberFormat="1" applyFont="1" applyProtection="1">
      <alignment vertical="center"/>
      <protection locked="0"/>
    </xf>
    <xf numFmtId="0" fontId="8" fillId="2" borderId="17" xfId="0" applyFont="1" applyFill="1" applyBorder="1">
      <alignment vertical="center"/>
    </xf>
    <xf numFmtId="0" fontId="8" fillId="2" borderId="18" xfId="0" applyFont="1" applyFill="1" applyBorder="1" applyProtection="1">
      <alignment vertical="center"/>
      <protection locked="0"/>
    </xf>
    <xf numFmtId="0" fontId="8" fillId="2" borderId="19" xfId="0" applyFont="1" applyFill="1" applyBorder="1">
      <alignment vertical="center"/>
    </xf>
    <xf numFmtId="0" fontId="8" fillId="2" borderId="1" xfId="0" applyFont="1" applyFill="1" applyBorder="1" applyProtection="1">
      <alignment vertical="center"/>
      <protection locked="0"/>
    </xf>
    <xf numFmtId="0" fontId="7" fillId="2" borderId="18" xfId="2" applyFont="1" applyFill="1" applyBorder="1" applyProtection="1">
      <alignment vertical="center"/>
      <protection locked="0"/>
    </xf>
    <xf numFmtId="0" fontId="17" fillId="0" borderId="0" xfId="0" applyFont="1" applyFill="1" applyAlignment="1" applyProtection="1">
      <alignment horizontal="left" vertical="center" wrapText="1"/>
      <protection locked="0"/>
    </xf>
    <xf numFmtId="0" fontId="17" fillId="3" borderId="0" xfId="0" applyFont="1" applyFill="1" applyAlignment="1" applyProtection="1">
      <alignment horizontal="left" vertical="center" wrapText="1"/>
      <protection locked="0"/>
    </xf>
    <xf numFmtId="0" fontId="8" fillId="0" borderId="0" xfId="0" applyFont="1" applyFill="1" applyProtection="1">
      <alignment vertical="center"/>
      <protection locked="0"/>
    </xf>
    <xf numFmtId="0" fontId="8" fillId="0" borderId="18" xfId="0" applyFont="1" applyFill="1" applyBorder="1" applyProtection="1">
      <alignment vertical="center"/>
      <protection locked="0"/>
    </xf>
    <xf numFmtId="0" fontId="8" fillId="0" borderId="1" xfId="0" applyFont="1" applyFill="1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14" fillId="3" borderId="0" xfId="0" applyFont="1" applyFill="1" applyAlignment="1" applyProtection="1">
      <alignment horizontal="left" vertical="center"/>
      <protection locked="0"/>
    </xf>
    <xf numFmtId="0" fontId="14" fillId="0" borderId="0" xfId="0" applyFont="1" applyFill="1" applyAlignment="1" applyProtection="1">
      <alignment horizontal="left" vertical="center"/>
      <protection locked="0"/>
    </xf>
    <xf numFmtId="0" fontId="5" fillId="2" borderId="1" xfId="2" applyFill="1" applyBorder="1" applyProtection="1">
      <alignment vertical="center"/>
      <protection locked="0"/>
    </xf>
    <xf numFmtId="0" fontId="14" fillId="7" borderId="0" xfId="0" applyFont="1" applyFill="1" applyAlignment="1">
      <alignment horizontal="left" vertical="center"/>
    </xf>
    <xf numFmtId="0" fontId="17" fillId="7" borderId="0" xfId="0" applyFont="1" applyFill="1" applyAlignment="1">
      <alignment horizontal="left" vertical="center" wrapText="1"/>
    </xf>
    <xf numFmtId="0" fontId="8" fillId="2" borderId="20" xfId="0" applyFont="1" applyFill="1" applyBorder="1">
      <alignment vertical="center"/>
    </xf>
    <xf numFmtId="0" fontId="8" fillId="2" borderId="21" xfId="0" applyFont="1" applyFill="1" applyBorder="1">
      <alignment vertical="center"/>
    </xf>
    <xf numFmtId="0" fontId="8" fillId="8" borderId="0" xfId="0" applyFont="1" applyFill="1" applyBorder="1" applyAlignment="1">
      <alignment horizontal="center" vertical="center"/>
    </xf>
    <xf numFmtId="0" fontId="7" fillId="8" borderId="0" xfId="2" applyFont="1" applyFill="1" applyBorder="1">
      <alignment vertical="center"/>
    </xf>
    <xf numFmtId="0" fontId="5" fillId="8" borderId="0" xfId="2" applyFill="1" applyBorder="1">
      <alignment vertical="center"/>
    </xf>
    <xf numFmtId="0" fontId="0" fillId="3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30" fillId="3" borderId="13" xfId="0" applyFont="1" applyFill="1" applyBorder="1" applyAlignment="1">
      <alignment vertical="top"/>
    </xf>
    <xf numFmtId="0" fontId="31" fillId="3" borderId="23" xfId="0" applyFont="1" applyFill="1" applyBorder="1" applyAlignment="1">
      <alignment horizontal="center" vertical="center"/>
    </xf>
    <xf numFmtId="0" fontId="31" fillId="3" borderId="0" xfId="0" applyFont="1" applyFill="1" applyBorder="1" applyAlignment="1">
      <alignment horizontal="center" vertical="center"/>
    </xf>
    <xf numFmtId="0" fontId="32" fillId="3" borderId="0" xfId="0" applyFont="1" applyFill="1" applyBorder="1" applyAlignment="1">
      <alignment vertical="top"/>
    </xf>
    <xf numFmtId="0" fontId="33" fillId="3" borderId="23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34" fillId="3" borderId="0" xfId="0" applyFont="1" applyFill="1" applyBorder="1" applyAlignment="1">
      <alignment horizontal="left" vertical="top"/>
    </xf>
    <xf numFmtId="164" fontId="35" fillId="3" borderId="23" xfId="0" applyNumberFormat="1" applyFont="1" applyFill="1" applyBorder="1" applyAlignment="1">
      <alignment horizontal="right" vertical="center"/>
    </xf>
    <xf numFmtId="165" fontId="36" fillId="3" borderId="0" xfId="0" applyNumberFormat="1" applyFont="1" applyFill="1" applyBorder="1" applyAlignment="1">
      <alignment horizontal="right" vertical="top"/>
    </xf>
    <xf numFmtId="164" fontId="31" fillId="3" borderId="23" xfId="0" applyNumberFormat="1" applyFont="1" applyFill="1" applyBorder="1" applyAlignment="1">
      <alignment horizontal="right" vertical="center"/>
    </xf>
    <xf numFmtId="164" fontId="32" fillId="3" borderId="0" xfId="0" applyNumberFormat="1" applyFont="1" applyFill="1" applyBorder="1" applyAlignment="1">
      <alignment horizontal="right" vertical="top"/>
    </xf>
    <xf numFmtId="0" fontId="33" fillId="3" borderId="0" xfId="0" applyFont="1" applyFill="1" applyBorder="1" applyAlignment="1">
      <alignment horizontal="center" vertical="center"/>
    </xf>
    <xf numFmtId="165" fontId="37" fillId="3" borderId="0" xfId="0" applyNumberFormat="1" applyFont="1" applyFill="1" applyBorder="1" applyAlignment="1">
      <alignment horizontal="right" vertical="center"/>
    </xf>
    <xf numFmtId="164" fontId="31" fillId="3" borderId="0" xfId="0" applyNumberFormat="1" applyFont="1" applyFill="1" applyBorder="1" applyAlignment="1">
      <alignment horizontal="right" vertical="center"/>
    </xf>
    <xf numFmtId="0" fontId="38" fillId="3" borderId="0" xfId="0" applyFont="1" applyFill="1" applyBorder="1" applyAlignment="1">
      <alignment horizontal="center" vertical="center"/>
    </xf>
    <xf numFmtId="0" fontId="38" fillId="3" borderId="23" xfId="0" applyFont="1" applyFill="1" applyBorder="1" applyAlignment="1">
      <alignment horizontal="center" vertical="center"/>
    </xf>
    <xf numFmtId="165" fontId="37" fillId="3" borderId="23" xfId="0" applyNumberFormat="1" applyFont="1" applyFill="1" applyBorder="1" applyAlignment="1">
      <alignment horizontal="right" vertical="center"/>
    </xf>
    <xf numFmtId="164" fontId="39" fillId="3" borderId="0" xfId="0" applyNumberFormat="1" applyFont="1" applyFill="1" applyBorder="1" applyAlignment="1">
      <alignment horizontal="center" vertical="top"/>
    </xf>
    <xf numFmtId="165" fontId="22" fillId="3" borderId="23" xfId="0" applyNumberFormat="1" applyFont="1" applyFill="1" applyBorder="1" applyAlignment="1">
      <alignment horizontal="right" vertical="center"/>
    </xf>
    <xf numFmtId="165" fontId="22" fillId="3" borderId="0" xfId="0" applyNumberFormat="1" applyFont="1" applyFill="1" applyBorder="1" applyAlignment="1">
      <alignment horizontal="right" vertical="center"/>
    </xf>
    <xf numFmtId="0" fontId="40" fillId="3" borderId="0" xfId="0" applyFont="1" applyFill="1" applyBorder="1" applyAlignment="1">
      <alignment horizontal="left" vertical="top"/>
    </xf>
    <xf numFmtId="165" fontId="41" fillId="3" borderId="0" xfId="0" applyNumberFormat="1" applyFont="1" applyFill="1" applyBorder="1" applyAlignment="1">
      <alignment horizontal="right" vertical="top"/>
    </xf>
    <xf numFmtId="0" fontId="31" fillId="3" borderId="23" xfId="0" applyNumberFormat="1" applyFont="1" applyFill="1" applyBorder="1" applyAlignment="1">
      <alignment horizontal="right" vertical="center"/>
    </xf>
    <xf numFmtId="0" fontId="32" fillId="3" borderId="0" xfId="0" applyNumberFormat="1" applyFont="1" applyFill="1" applyBorder="1" applyAlignment="1">
      <alignment horizontal="right" vertical="top"/>
    </xf>
    <xf numFmtId="0" fontId="0" fillId="3" borderId="19" xfId="0" applyFill="1" applyBorder="1" applyAlignment="1">
      <alignment horizontal="center" vertical="center"/>
    </xf>
    <xf numFmtId="0" fontId="42" fillId="3" borderId="1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left" vertical="center"/>
    </xf>
    <xf numFmtId="0" fontId="0" fillId="5" borderId="0" xfId="0" applyFill="1" applyAlignment="1">
      <alignment horizontal="left" vertical="center"/>
    </xf>
    <xf numFmtId="0" fontId="22" fillId="12" borderId="2" xfId="0" applyFont="1" applyFill="1" applyBorder="1" applyAlignment="1">
      <alignment horizontal="left" vertical="center"/>
    </xf>
    <xf numFmtId="0" fontId="22" fillId="12" borderId="2" xfId="0" applyFont="1" applyFill="1" applyBorder="1" applyAlignment="1">
      <alignment horizontal="center" vertical="center"/>
    </xf>
    <xf numFmtId="166" fontId="34" fillId="3" borderId="7" xfId="0" applyNumberFormat="1" applyFont="1" applyFill="1" applyBorder="1" applyAlignment="1">
      <alignment horizontal="left" vertical="top"/>
    </xf>
    <xf numFmtId="165" fontId="36" fillId="3" borderId="10" xfId="0" applyNumberFormat="1" applyFont="1" applyFill="1" applyBorder="1" applyAlignment="1">
      <alignment horizontal="right" vertical="top"/>
    </xf>
    <xf numFmtId="167" fontId="34" fillId="3" borderId="10" xfId="0" applyNumberFormat="1" applyFont="1" applyFill="1" applyBorder="1" applyAlignment="1">
      <alignment horizontal="left" vertical="top"/>
    </xf>
    <xf numFmtId="168" fontId="34" fillId="3" borderId="0" xfId="0" applyNumberFormat="1" applyFont="1" applyFill="1" applyBorder="1" applyAlignment="1">
      <alignment horizontal="left" vertical="top"/>
    </xf>
    <xf numFmtId="169" fontId="34" fillId="3" borderId="0" xfId="0" applyNumberFormat="1" applyFont="1" applyFill="1" applyBorder="1" applyAlignment="1">
      <alignment horizontal="left" vertical="top"/>
    </xf>
    <xf numFmtId="170" fontId="34" fillId="3" borderId="10" xfId="0" applyNumberFormat="1" applyFont="1" applyFill="1" applyBorder="1" applyAlignment="1">
      <alignment horizontal="left" vertical="top"/>
    </xf>
    <xf numFmtId="171" fontId="34" fillId="3" borderId="7" xfId="0" applyNumberFormat="1" applyFont="1" applyFill="1" applyBorder="1" applyAlignment="1">
      <alignment horizontal="left" vertical="top"/>
    </xf>
    <xf numFmtId="172" fontId="34" fillId="3" borderId="0" xfId="0" applyNumberFormat="1" applyFont="1" applyFill="1" applyBorder="1" applyAlignment="1">
      <alignment horizontal="left" vertical="top"/>
    </xf>
    <xf numFmtId="173" fontId="34" fillId="3" borderId="0" xfId="0" applyNumberFormat="1" applyFont="1" applyFill="1" applyBorder="1" applyAlignment="1">
      <alignment horizontal="left" vertical="top"/>
    </xf>
    <xf numFmtId="165" fontId="36" fillId="3" borderId="12" xfId="0" applyNumberFormat="1" applyFont="1" applyFill="1" applyBorder="1" applyAlignment="1">
      <alignment horizontal="right" vertical="top"/>
    </xf>
    <xf numFmtId="174" fontId="34" fillId="3" borderId="0" xfId="0" applyNumberFormat="1" applyFont="1" applyFill="1" applyBorder="1" applyAlignment="1">
      <alignment horizontal="left" vertical="top"/>
    </xf>
    <xf numFmtId="175" fontId="34" fillId="3" borderId="10" xfId="0" applyNumberFormat="1" applyFont="1" applyFill="1" applyBorder="1" applyAlignment="1">
      <alignment horizontal="left" vertical="top"/>
    </xf>
    <xf numFmtId="176" fontId="34" fillId="3" borderId="0" xfId="0" applyNumberFormat="1" applyFont="1" applyFill="1" applyBorder="1" applyAlignment="1">
      <alignment horizontal="left" vertical="top"/>
    </xf>
    <xf numFmtId="177" fontId="34" fillId="3" borderId="10" xfId="0" applyNumberFormat="1" applyFont="1" applyFill="1" applyBorder="1" applyAlignment="1">
      <alignment horizontal="left" vertical="top"/>
    </xf>
    <xf numFmtId="178" fontId="34" fillId="3" borderId="0" xfId="0" applyNumberFormat="1" applyFont="1" applyFill="1" applyBorder="1" applyAlignment="1">
      <alignment horizontal="left" vertical="top"/>
    </xf>
    <xf numFmtId="179" fontId="34" fillId="3" borderId="4" xfId="0" applyNumberFormat="1" applyFont="1" applyFill="1" applyBorder="1" applyAlignment="1">
      <alignment horizontal="left" vertical="top"/>
    </xf>
    <xf numFmtId="165" fontId="36" fillId="3" borderId="4" xfId="0" applyNumberFormat="1" applyFont="1" applyFill="1" applyBorder="1" applyAlignment="1">
      <alignment horizontal="right" vertical="top"/>
    </xf>
    <xf numFmtId="180" fontId="34" fillId="3" borderId="4" xfId="0" applyNumberFormat="1" applyFont="1" applyFill="1" applyBorder="1" applyAlignment="1">
      <alignment horizontal="left" vertical="top"/>
    </xf>
    <xf numFmtId="165" fontId="36" fillId="3" borderId="15" xfId="0" applyNumberFormat="1" applyFont="1" applyFill="1" applyBorder="1" applyAlignment="1">
      <alignment horizontal="right" vertical="top"/>
    </xf>
    <xf numFmtId="181" fontId="34" fillId="3" borderId="0" xfId="0" applyNumberFormat="1" applyFont="1" applyFill="1" applyBorder="1" applyAlignment="1">
      <alignment horizontal="left" vertical="top"/>
    </xf>
    <xf numFmtId="182" fontId="34" fillId="3" borderId="0" xfId="0" applyNumberFormat="1" applyFont="1" applyFill="1" applyBorder="1" applyAlignment="1">
      <alignment horizontal="left" vertical="top"/>
    </xf>
    <xf numFmtId="183" fontId="34" fillId="3" borderId="0" xfId="0" applyNumberFormat="1" applyFont="1" applyFill="1" applyBorder="1" applyAlignment="1">
      <alignment horizontal="left" vertical="top"/>
    </xf>
    <xf numFmtId="184" fontId="34" fillId="3" borderId="0" xfId="0" applyNumberFormat="1" applyFont="1" applyFill="1" applyBorder="1" applyAlignment="1">
      <alignment horizontal="left" vertical="top"/>
    </xf>
    <xf numFmtId="0" fontId="22" fillId="12" borderId="2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43" fillId="3" borderId="18" xfId="0" applyFont="1" applyFill="1" applyBorder="1" applyAlignment="1">
      <alignment horizontal="center" vertical="center"/>
    </xf>
    <xf numFmtId="185" fontId="34" fillId="3" borderId="9" xfId="0" applyNumberFormat="1" applyFont="1" applyFill="1" applyBorder="1" applyAlignment="1">
      <alignment horizontal="left" vertical="top"/>
    </xf>
    <xf numFmtId="186" fontId="34" fillId="3" borderId="0" xfId="0" applyNumberFormat="1" applyFont="1" applyFill="1" applyBorder="1" applyAlignment="1">
      <alignment horizontal="left" vertical="top"/>
    </xf>
    <xf numFmtId="165" fontId="36" fillId="3" borderId="11" xfId="0" applyNumberFormat="1" applyFont="1" applyFill="1" applyBorder="1" applyAlignment="1">
      <alignment horizontal="right" vertical="top"/>
    </xf>
    <xf numFmtId="187" fontId="34" fillId="3" borderId="0" xfId="0" applyNumberFormat="1" applyFont="1" applyFill="1" applyBorder="1" applyAlignment="1">
      <alignment horizontal="left" vertical="top"/>
    </xf>
    <xf numFmtId="188" fontId="34" fillId="3" borderId="0" xfId="0" applyNumberFormat="1" applyFont="1" applyFill="1" applyBorder="1" applyAlignment="1">
      <alignment horizontal="left" vertical="top"/>
    </xf>
    <xf numFmtId="189" fontId="34" fillId="3" borderId="9" xfId="0" applyNumberFormat="1" applyFont="1" applyFill="1" applyBorder="1" applyAlignment="1">
      <alignment horizontal="left" vertical="top"/>
    </xf>
    <xf numFmtId="190" fontId="34" fillId="3" borderId="0" xfId="0" applyNumberFormat="1" applyFont="1" applyFill="1" applyBorder="1" applyAlignment="1">
      <alignment horizontal="left" vertical="top"/>
    </xf>
    <xf numFmtId="191" fontId="34" fillId="3" borderId="0" xfId="0" applyNumberFormat="1" applyFont="1" applyFill="1" applyBorder="1" applyAlignment="1">
      <alignment horizontal="left" vertical="top"/>
    </xf>
    <xf numFmtId="192" fontId="34" fillId="3" borderId="0" xfId="0" applyNumberFormat="1" applyFont="1" applyFill="1" applyBorder="1" applyAlignment="1">
      <alignment horizontal="left" vertical="top"/>
    </xf>
    <xf numFmtId="193" fontId="34" fillId="3" borderId="0" xfId="0" applyNumberFormat="1" applyFont="1" applyFill="1" applyBorder="1" applyAlignment="1">
      <alignment horizontal="left" vertical="top"/>
    </xf>
    <xf numFmtId="194" fontId="34" fillId="3" borderId="0" xfId="0" applyNumberFormat="1" applyFont="1" applyFill="1" applyBorder="1" applyAlignment="1">
      <alignment horizontal="left" vertical="top"/>
    </xf>
    <xf numFmtId="195" fontId="34" fillId="3" borderId="0" xfId="0" applyNumberFormat="1" applyFont="1" applyFill="1" applyBorder="1" applyAlignment="1">
      <alignment horizontal="left" vertical="top"/>
    </xf>
    <xf numFmtId="196" fontId="34" fillId="3" borderId="0" xfId="0" applyNumberFormat="1" applyFont="1" applyFill="1" applyBorder="1" applyAlignment="1">
      <alignment horizontal="left" vertical="top"/>
    </xf>
    <xf numFmtId="197" fontId="34" fillId="3" borderId="0" xfId="0" applyNumberFormat="1" applyFont="1" applyFill="1" applyBorder="1" applyAlignment="1">
      <alignment horizontal="left" vertical="top"/>
    </xf>
    <xf numFmtId="198" fontId="34" fillId="3" borderId="0" xfId="0" applyNumberFormat="1" applyFont="1" applyFill="1" applyBorder="1" applyAlignment="1">
      <alignment horizontal="left" vertical="top"/>
    </xf>
    <xf numFmtId="199" fontId="34" fillId="3" borderId="0" xfId="0" applyNumberFormat="1" applyFont="1" applyFill="1" applyBorder="1" applyAlignment="1">
      <alignment horizontal="left" vertical="top"/>
    </xf>
    <xf numFmtId="200" fontId="34" fillId="3" borderId="0" xfId="0" applyNumberFormat="1" applyFont="1" applyFill="1" applyBorder="1" applyAlignment="1">
      <alignment horizontal="left" vertical="top"/>
    </xf>
    <xf numFmtId="165" fontId="36" fillId="3" borderId="13" xfId="0" applyNumberFormat="1" applyFont="1" applyFill="1" applyBorder="1" applyAlignment="1">
      <alignment horizontal="right" vertical="top"/>
    </xf>
    <xf numFmtId="201" fontId="34" fillId="3" borderId="0" xfId="0" applyNumberFormat="1" applyFont="1" applyFill="1" applyBorder="1" applyAlignment="1">
      <alignment horizontal="left" vertical="top"/>
    </xf>
    <xf numFmtId="202" fontId="34" fillId="3" borderId="11" xfId="0" applyNumberFormat="1" applyFont="1" applyFill="1" applyBorder="1" applyAlignment="1">
      <alignment horizontal="left" vertical="top"/>
    </xf>
    <xf numFmtId="203" fontId="34" fillId="3" borderId="0" xfId="0" applyNumberFormat="1" applyFont="1" applyFill="1" applyBorder="1" applyAlignment="1">
      <alignment horizontal="left" vertical="top"/>
    </xf>
    <xf numFmtId="204" fontId="34" fillId="3" borderId="0" xfId="0" applyNumberFormat="1" applyFont="1" applyFill="1" applyBorder="1" applyAlignment="1">
      <alignment horizontal="left" vertical="top"/>
    </xf>
    <xf numFmtId="165" fontId="36" fillId="3" borderId="14" xfId="0" applyNumberFormat="1" applyFont="1" applyFill="1" applyBorder="1" applyAlignment="1">
      <alignment horizontal="right" vertical="top"/>
    </xf>
    <xf numFmtId="0" fontId="34" fillId="3" borderId="0" xfId="0" applyNumberFormat="1" applyFont="1" applyFill="1" applyBorder="1" applyAlignment="1">
      <alignment horizontal="left" vertical="top"/>
    </xf>
    <xf numFmtId="205" fontId="34" fillId="3" borderId="0" xfId="0" applyNumberFormat="1" applyFont="1" applyFill="1" applyBorder="1" applyAlignment="1">
      <alignment horizontal="left" vertical="top"/>
    </xf>
    <xf numFmtId="206" fontId="34" fillId="3" borderId="0" xfId="0" applyNumberFormat="1" applyFont="1" applyFill="1" applyBorder="1" applyAlignment="1">
      <alignment horizontal="left" vertical="top"/>
    </xf>
    <xf numFmtId="207" fontId="34" fillId="3" borderId="0" xfId="0" applyNumberFormat="1" applyFont="1" applyFill="1" applyBorder="1" applyAlignment="1">
      <alignment horizontal="left" vertical="top"/>
    </xf>
    <xf numFmtId="208" fontId="34" fillId="3" borderId="3" xfId="0" applyNumberFormat="1" applyFont="1" applyFill="1" applyBorder="1" applyAlignment="1">
      <alignment horizontal="left" vertical="top"/>
    </xf>
    <xf numFmtId="209" fontId="34" fillId="3" borderId="0" xfId="0" applyNumberFormat="1" applyFont="1" applyFill="1" applyBorder="1" applyAlignment="1">
      <alignment horizontal="left" vertical="top"/>
    </xf>
    <xf numFmtId="210" fontId="34" fillId="3" borderId="0" xfId="0" applyNumberFormat="1" applyFont="1" applyFill="1" applyBorder="1" applyAlignment="1">
      <alignment horizontal="left" vertical="top"/>
    </xf>
    <xf numFmtId="211" fontId="34" fillId="3" borderId="0" xfId="0" applyNumberFormat="1" applyFont="1" applyFill="1" applyBorder="1" applyAlignment="1">
      <alignment horizontal="left" vertical="top"/>
    </xf>
    <xf numFmtId="212" fontId="34" fillId="3" borderId="0" xfId="0" applyNumberFormat="1" applyFont="1" applyFill="1" applyBorder="1" applyAlignment="1">
      <alignment horizontal="left" vertical="top"/>
    </xf>
    <xf numFmtId="213" fontId="34" fillId="3" borderId="0" xfId="0" applyNumberFormat="1" applyFont="1" applyFill="1" applyBorder="1" applyAlignment="1">
      <alignment horizontal="left" vertical="top"/>
    </xf>
    <xf numFmtId="0" fontId="22" fillId="12" borderId="0" xfId="0" applyFont="1" applyFill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164" fontId="44" fillId="3" borderId="0" xfId="0" applyNumberFormat="1" applyFont="1" applyFill="1" applyBorder="1" applyAlignment="1">
      <alignment horizontal="right" vertical="top"/>
    </xf>
    <xf numFmtId="214" fontId="34" fillId="3" borderId="3" xfId="0" applyNumberFormat="1" applyFont="1" applyFill="1" applyBorder="1" applyAlignment="1">
      <alignment horizontal="left" vertical="top"/>
    </xf>
    <xf numFmtId="215" fontId="34" fillId="3" borderId="9" xfId="0" applyNumberFormat="1" applyFont="1" applyFill="1" applyBorder="1" applyAlignment="1">
      <alignment horizontal="left" vertical="top"/>
    </xf>
    <xf numFmtId="216" fontId="34" fillId="3" borderId="0" xfId="0" applyNumberFormat="1" applyFont="1" applyFill="1" applyBorder="1" applyAlignment="1">
      <alignment horizontal="left" vertical="top"/>
    </xf>
    <xf numFmtId="217" fontId="34" fillId="3" borderId="0" xfId="0" applyNumberFormat="1" applyFont="1" applyFill="1" applyBorder="1" applyAlignment="1">
      <alignment horizontal="left" vertical="top"/>
    </xf>
    <xf numFmtId="218" fontId="34" fillId="3" borderId="0" xfId="0" applyNumberFormat="1" applyFont="1" applyFill="1" applyBorder="1" applyAlignment="1">
      <alignment horizontal="left" vertical="top"/>
    </xf>
    <xf numFmtId="219" fontId="34" fillId="3" borderId="11" xfId="0" applyNumberFormat="1" applyFont="1" applyFill="1" applyBorder="1" applyAlignment="1">
      <alignment horizontal="left" vertical="top"/>
    </xf>
    <xf numFmtId="220" fontId="34" fillId="3" borderId="0" xfId="0" applyNumberFormat="1" applyFont="1" applyFill="1" applyBorder="1" applyAlignment="1">
      <alignment horizontal="left" vertical="top"/>
    </xf>
    <xf numFmtId="221" fontId="34" fillId="3" borderId="0" xfId="0" applyNumberFormat="1" applyFont="1" applyFill="1" applyBorder="1" applyAlignment="1">
      <alignment horizontal="left" vertical="top"/>
    </xf>
    <xf numFmtId="222" fontId="34" fillId="3" borderId="0" xfId="0" applyNumberFormat="1" applyFont="1" applyFill="1" applyBorder="1" applyAlignment="1">
      <alignment horizontal="left" vertical="top"/>
    </xf>
    <xf numFmtId="223" fontId="34" fillId="3" borderId="11" xfId="0" applyNumberFormat="1" applyFont="1" applyFill="1" applyBorder="1" applyAlignment="1">
      <alignment horizontal="left" vertical="top"/>
    </xf>
    <xf numFmtId="224" fontId="34" fillId="3" borderId="0" xfId="0" applyNumberFormat="1" applyFont="1" applyFill="1" applyBorder="1" applyAlignment="1">
      <alignment horizontal="left" vertical="top"/>
    </xf>
    <xf numFmtId="225" fontId="34" fillId="3" borderId="0" xfId="0" applyNumberFormat="1" applyFont="1" applyFill="1" applyBorder="1" applyAlignment="1">
      <alignment horizontal="left" vertical="top"/>
    </xf>
    <xf numFmtId="226" fontId="34" fillId="3" borderId="0" xfId="0" applyNumberFormat="1" applyFont="1" applyFill="1" applyBorder="1" applyAlignment="1">
      <alignment horizontal="left" vertical="top"/>
    </xf>
    <xf numFmtId="227" fontId="34" fillId="3" borderId="0" xfId="0" applyNumberFormat="1" applyFont="1" applyFill="1" applyBorder="1" applyAlignment="1">
      <alignment horizontal="left" vertical="top"/>
    </xf>
    <xf numFmtId="164" fontId="32" fillId="3" borderId="25" xfId="0" applyNumberFormat="1" applyFont="1" applyFill="1" applyBorder="1" applyAlignment="1">
      <alignment horizontal="center" vertical="center"/>
    </xf>
    <xf numFmtId="164" fontId="32" fillId="3" borderId="26" xfId="0" applyNumberFormat="1" applyFont="1" applyFill="1" applyBorder="1" applyAlignment="1">
      <alignment horizontal="center" vertical="center"/>
    </xf>
    <xf numFmtId="206" fontId="34" fillId="3" borderId="27" xfId="0" applyNumberFormat="1" applyFont="1" applyFill="1" applyBorder="1" applyAlignment="1">
      <alignment horizontal="center" vertical="center"/>
    </xf>
    <xf numFmtId="228" fontId="34" fillId="3" borderId="0" xfId="0" applyNumberFormat="1" applyFont="1" applyFill="1" applyBorder="1" applyAlignment="1">
      <alignment horizontal="left" vertical="top"/>
    </xf>
    <xf numFmtId="229" fontId="34" fillId="3" borderId="0" xfId="0" applyNumberFormat="1" applyFont="1" applyFill="1" applyBorder="1" applyAlignment="1">
      <alignment horizontal="center" vertical="center"/>
    </xf>
    <xf numFmtId="230" fontId="34" fillId="3" borderId="0" xfId="0" applyNumberFormat="1" applyFont="1" applyFill="1" applyBorder="1" applyAlignment="1">
      <alignment horizontal="left" vertical="top"/>
    </xf>
    <xf numFmtId="164" fontId="32" fillId="3" borderId="28" xfId="0" applyNumberFormat="1" applyFont="1" applyFill="1" applyBorder="1" applyAlignment="1">
      <alignment horizontal="center" vertical="center"/>
    </xf>
    <xf numFmtId="164" fontId="32" fillId="3" borderId="29" xfId="0" applyNumberFormat="1" applyFont="1" applyFill="1" applyBorder="1" applyAlignment="1">
      <alignment horizontal="center" vertical="center"/>
    </xf>
    <xf numFmtId="231" fontId="34" fillId="3" borderId="0" xfId="0" applyNumberFormat="1" applyFont="1" applyFill="1" applyBorder="1" applyAlignment="1">
      <alignment horizontal="left" vertical="top"/>
    </xf>
    <xf numFmtId="232" fontId="34" fillId="3" borderId="0" xfId="0" applyNumberFormat="1" applyFont="1" applyFill="1" applyBorder="1" applyAlignment="1">
      <alignment horizontal="left" vertical="top"/>
    </xf>
    <xf numFmtId="233" fontId="34" fillId="3" borderId="0" xfId="0" applyNumberFormat="1" applyFont="1" applyFill="1" applyBorder="1" applyAlignment="1">
      <alignment horizontal="left" vertical="top"/>
    </xf>
    <xf numFmtId="234" fontId="34" fillId="3" borderId="0" xfId="0" applyNumberFormat="1" applyFont="1" applyFill="1" applyBorder="1" applyAlignment="1">
      <alignment horizontal="left" vertical="top"/>
    </xf>
    <xf numFmtId="235" fontId="34" fillId="3" borderId="0" xfId="0" applyNumberFormat="1" applyFont="1" applyFill="1" applyBorder="1" applyAlignment="1">
      <alignment horizontal="left" vertical="top"/>
    </xf>
    <xf numFmtId="236" fontId="34" fillId="3" borderId="0" xfId="0" applyNumberFormat="1" applyFont="1" applyFill="1" applyBorder="1" applyAlignment="1">
      <alignment horizontal="left" vertical="top"/>
    </xf>
    <xf numFmtId="237" fontId="34" fillId="3" borderId="0" xfId="0" applyNumberFormat="1" applyFont="1" applyFill="1" applyBorder="1" applyAlignment="1">
      <alignment horizontal="left" vertical="top"/>
    </xf>
    <xf numFmtId="0" fontId="33" fillId="3" borderId="24" xfId="0" applyFont="1" applyFill="1" applyBorder="1" applyAlignment="1">
      <alignment horizontal="center" vertical="center"/>
    </xf>
    <xf numFmtId="0" fontId="0" fillId="3" borderId="24" xfId="0" applyFont="1" applyFill="1" applyBorder="1" applyAlignment="1">
      <alignment horizontal="center" vertical="center"/>
    </xf>
    <xf numFmtId="0" fontId="33" fillId="3" borderId="13" xfId="0" applyFont="1" applyFill="1" applyBorder="1" applyAlignment="1">
      <alignment horizontal="center" vertical="center"/>
    </xf>
    <xf numFmtId="0" fontId="45" fillId="3" borderId="0" xfId="0" applyFont="1" applyFill="1" applyBorder="1" applyAlignment="1">
      <alignment horizontal="center" vertical="center"/>
    </xf>
    <xf numFmtId="0" fontId="36" fillId="3" borderId="0" xfId="0" applyNumberFormat="1" applyFont="1" applyFill="1" applyBorder="1" applyAlignment="1">
      <alignment horizontal="right" vertical="top"/>
    </xf>
    <xf numFmtId="238" fontId="34" fillId="3" borderId="0" xfId="0" applyNumberFormat="1" applyFont="1" applyFill="1" applyBorder="1" applyAlignment="1">
      <alignment horizontal="left" vertical="top"/>
    </xf>
    <xf numFmtId="239" fontId="34" fillId="3" borderId="0" xfId="0" applyNumberFormat="1" applyFont="1" applyFill="1" applyBorder="1" applyAlignment="1">
      <alignment horizontal="left" vertical="top"/>
    </xf>
    <xf numFmtId="240" fontId="34" fillId="3" borderId="0" xfId="0" applyNumberFormat="1" applyFont="1" applyFill="1" applyBorder="1" applyAlignment="1">
      <alignment horizontal="left" vertical="top"/>
    </xf>
    <xf numFmtId="241" fontId="34" fillId="3" borderId="0" xfId="0" applyNumberFormat="1" applyFont="1" applyFill="1" applyBorder="1" applyAlignment="1">
      <alignment horizontal="left" vertical="top"/>
    </xf>
    <xf numFmtId="242" fontId="34" fillId="3" borderId="0" xfId="0" applyNumberFormat="1" applyFont="1" applyFill="1" applyBorder="1" applyAlignment="1">
      <alignment horizontal="left" vertical="top"/>
    </xf>
    <xf numFmtId="243" fontId="34" fillId="3" borderId="0" xfId="0" applyNumberFormat="1" applyFont="1" applyFill="1" applyBorder="1" applyAlignment="1">
      <alignment horizontal="left" vertical="top"/>
    </xf>
    <xf numFmtId="244" fontId="34" fillId="3" borderId="0" xfId="0" applyNumberFormat="1" applyFont="1" applyFill="1" applyBorder="1" applyAlignment="1">
      <alignment horizontal="left" vertical="top"/>
    </xf>
    <xf numFmtId="245" fontId="34" fillId="3" borderId="0" xfId="0" applyNumberFormat="1" applyFont="1" applyFill="1" applyBorder="1" applyAlignment="1">
      <alignment horizontal="left" vertical="top"/>
    </xf>
    <xf numFmtId="164" fontId="32" fillId="3" borderId="30" xfId="0" applyNumberFormat="1" applyFont="1" applyFill="1" applyBorder="1" applyAlignment="1">
      <alignment horizontal="right" vertical="top"/>
    </xf>
    <xf numFmtId="246" fontId="34" fillId="3" borderId="31" xfId="0" applyNumberFormat="1" applyFont="1" applyFill="1" applyBorder="1" applyAlignment="1">
      <alignment horizontal="left" vertical="top"/>
    </xf>
    <xf numFmtId="223" fontId="34" fillId="3" borderId="0" xfId="0" applyNumberFormat="1" applyFont="1" applyFill="1" applyBorder="1" applyAlignment="1">
      <alignment horizontal="left" vertical="top"/>
    </xf>
    <xf numFmtId="247" fontId="34" fillId="3" borderId="0" xfId="0" applyNumberFormat="1" applyFont="1" applyFill="1" applyBorder="1" applyAlignment="1">
      <alignment horizontal="left" vertical="top"/>
    </xf>
    <xf numFmtId="248" fontId="34" fillId="3" borderId="0" xfId="0" applyNumberFormat="1" applyFont="1" applyFill="1" applyBorder="1" applyAlignment="1">
      <alignment horizontal="left" vertical="top"/>
    </xf>
    <xf numFmtId="164" fontId="32" fillId="3" borderId="32" xfId="0" applyNumberFormat="1" applyFont="1" applyFill="1" applyBorder="1" applyAlignment="1">
      <alignment horizontal="right" vertical="top"/>
    </xf>
    <xf numFmtId="0" fontId="40" fillId="3" borderId="13" xfId="0" applyFont="1" applyFill="1" applyBorder="1" applyAlignment="1">
      <alignment horizontal="left" vertical="top"/>
    </xf>
    <xf numFmtId="164" fontId="32" fillId="3" borderId="11" xfId="0" applyNumberFormat="1" applyFont="1" applyFill="1" applyBorder="1" applyAlignment="1">
      <alignment horizontal="right" vertical="top"/>
    </xf>
    <xf numFmtId="249" fontId="34" fillId="3" borderId="0" xfId="0" applyNumberFormat="1" applyFont="1" applyFill="1" applyBorder="1" applyAlignment="1">
      <alignment horizontal="left" vertical="top"/>
    </xf>
    <xf numFmtId="0" fontId="34" fillId="3" borderId="11" xfId="0" applyFont="1" applyFill="1" applyBorder="1" applyAlignment="1">
      <alignment horizontal="left" vertical="top"/>
    </xf>
    <xf numFmtId="0" fontId="46" fillId="3" borderId="0" xfId="0" applyFont="1" applyFill="1" applyBorder="1" applyAlignment="1">
      <alignment horizontal="center" vertical="top" wrapText="1"/>
    </xf>
    <xf numFmtId="0" fontId="32" fillId="3" borderId="0" xfId="0" applyNumberFormat="1" applyFont="1" applyFill="1" applyBorder="1" applyAlignment="1">
      <alignment horizontal="center" vertical="top" wrapText="1"/>
    </xf>
    <xf numFmtId="250" fontId="45" fillId="3" borderId="0" xfId="0" applyNumberFormat="1" applyFont="1" applyFill="1" applyBorder="1" applyAlignment="1">
      <alignment vertical="center"/>
    </xf>
    <xf numFmtId="164" fontId="44" fillId="3" borderId="11" xfId="0" applyNumberFormat="1" applyFont="1" applyFill="1" applyBorder="1" applyAlignment="1">
      <alignment horizontal="right" vertical="top"/>
    </xf>
    <xf numFmtId="0" fontId="40" fillId="3" borderId="11" xfId="0" applyFont="1" applyFill="1" applyBorder="1" applyAlignment="1">
      <alignment horizontal="left" vertical="top"/>
    </xf>
    <xf numFmtId="0" fontId="45" fillId="3" borderId="11" xfId="0" applyFont="1" applyFill="1" applyBorder="1" applyAlignment="1">
      <alignment horizontal="center" vertical="center"/>
    </xf>
    <xf numFmtId="0" fontId="45" fillId="3" borderId="11" xfId="0" applyNumberFormat="1" applyFont="1" applyFill="1" applyBorder="1" applyAlignment="1">
      <alignment horizontal="right" vertical="center"/>
    </xf>
    <xf numFmtId="0" fontId="45" fillId="3" borderId="0" xfId="0" applyNumberFormat="1" applyFont="1" applyFill="1" applyBorder="1" applyAlignment="1">
      <alignment horizontal="right" vertical="center"/>
    </xf>
    <xf numFmtId="250" fontId="45" fillId="3" borderId="0" xfId="0" applyNumberFormat="1" applyFont="1" applyFill="1" applyBorder="1" applyAlignment="1">
      <alignment horizontal="right" vertical="center"/>
    </xf>
    <xf numFmtId="0" fontId="42" fillId="3" borderId="33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251" fontId="34" fillId="3" borderId="0" xfId="0" applyNumberFormat="1" applyFont="1" applyFill="1" applyBorder="1" applyAlignment="1">
      <alignment horizontal="left" vertical="top"/>
    </xf>
    <xf numFmtId="252" fontId="34" fillId="3" borderId="0" xfId="0" applyNumberFormat="1" applyFont="1" applyFill="1" applyBorder="1" applyAlignment="1">
      <alignment horizontal="left" vertical="top"/>
    </xf>
    <xf numFmtId="253" fontId="34" fillId="3" borderId="0" xfId="0" applyNumberFormat="1" applyFont="1" applyFill="1" applyBorder="1" applyAlignment="1">
      <alignment horizontal="left" vertical="top"/>
    </xf>
    <xf numFmtId="254" fontId="34" fillId="3" borderId="0" xfId="0" applyNumberFormat="1" applyFont="1" applyFill="1" applyBorder="1" applyAlignment="1">
      <alignment horizontal="left" vertical="top"/>
    </xf>
    <xf numFmtId="255" fontId="34" fillId="3" borderId="0" xfId="0" applyNumberFormat="1" applyFont="1" applyFill="1" applyBorder="1" applyAlignment="1">
      <alignment horizontal="left" vertical="top"/>
    </xf>
    <xf numFmtId="256" fontId="34" fillId="3" borderId="0" xfId="0" applyNumberFormat="1" applyFont="1" applyFill="1" applyBorder="1" applyAlignment="1">
      <alignment horizontal="left" vertical="top"/>
    </xf>
    <xf numFmtId="0" fontId="47" fillId="3" borderId="0" xfId="0" applyNumberFormat="1" applyFont="1" applyFill="1" applyBorder="1" applyAlignment="1">
      <alignment horizontal="center" vertical="center"/>
    </xf>
    <xf numFmtId="257" fontId="34" fillId="3" borderId="0" xfId="0" applyNumberFormat="1" applyFont="1" applyFill="1" applyBorder="1" applyAlignment="1">
      <alignment horizontal="left" vertical="top"/>
    </xf>
    <xf numFmtId="258" fontId="34" fillId="3" borderId="0" xfId="0" applyNumberFormat="1" applyFont="1" applyFill="1" applyBorder="1" applyAlignment="1">
      <alignment horizontal="left" vertical="top"/>
    </xf>
    <xf numFmtId="259" fontId="34" fillId="3" borderId="0" xfId="0" applyNumberFormat="1" applyFont="1" applyFill="1" applyBorder="1" applyAlignment="1">
      <alignment horizontal="left" vertical="top"/>
    </xf>
    <xf numFmtId="260" fontId="34" fillId="3" borderId="0" xfId="0" applyNumberFormat="1" applyFont="1" applyFill="1" applyBorder="1" applyAlignment="1">
      <alignment horizontal="left" vertical="top"/>
    </xf>
    <xf numFmtId="261" fontId="34" fillId="3" borderId="0" xfId="0" applyNumberFormat="1" applyFont="1" applyFill="1" applyBorder="1" applyAlignment="1">
      <alignment horizontal="left" vertical="top"/>
    </xf>
    <xf numFmtId="262" fontId="34" fillId="3" borderId="0" xfId="0" applyNumberFormat="1" applyFont="1" applyFill="1" applyBorder="1" applyAlignment="1">
      <alignment horizontal="left" vertical="top"/>
    </xf>
    <xf numFmtId="0" fontId="22" fillId="3" borderId="0" xfId="0" applyNumberFormat="1" applyFont="1" applyFill="1" applyBorder="1" applyAlignment="1">
      <alignment horizontal="center" vertical="center"/>
    </xf>
    <xf numFmtId="164" fontId="45" fillId="3" borderId="0" xfId="0" applyNumberFormat="1" applyFont="1" applyFill="1" applyBorder="1" applyAlignment="1">
      <alignment horizontal="center" vertical="center"/>
    </xf>
    <xf numFmtId="263" fontId="34" fillId="3" borderId="0" xfId="0" applyNumberFormat="1" applyFont="1" applyFill="1" applyBorder="1" applyAlignment="1">
      <alignment horizontal="left" vertical="top"/>
    </xf>
    <xf numFmtId="165" fontId="48" fillId="3" borderId="0" xfId="0" applyNumberFormat="1" applyFont="1" applyFill="1" applyBorder="1" applyAlignment="1">
      <alignment horizontal="right" vertical="center"/>
    </xf>
    <xf numFmtId="164" fontId="49" fillId="3" borderId="0" xfId="0" applyNumberFormat="1" applyFont="1" applyFill="1" applyBorder="1" applyAlignment="1">
      <alignment horizontal="right" vertical="center"/>
    </xf>
    <xf numFmtId="264" fontId="34" fillId="3" borderId="0" xfId="0" applyNumberFormat="1" applyFont="1" applyFill="1" applyBorder="1" applyAlignment="1">
      <alignment horizontal="left" vertical="top"/>
    </xf>
    <xf numFmtId="265" fontId="34" fillId="3" borderId="0" xfId="0" applyNumberFormat="1" applyFont="1" applyFill="1" applyBorder="1" applyAlignment="1">
      <alignment horizontal="left" vertical="top"/>
    </xf>
    <xf numFmtId="266" fontId="34" fillId="3" borderId="0" xfId="0" applyNumberFormat="1" applyFont="1" applyFill="1" applyBorder="1" applyAlignment="1">
      <alignment horizontal="left" vertical="top"/>
    </xf>
    <xf numFmtId="267" fontId="34" fillId="3" borderId="0" xfId="0" applyNumberFormat="1" applyFont="1" applyFill="1" applyBorder="1" applyAlignment="1">
      <alignment horizontal="left" vertical="top"/>
    </xf>
    <xf numFmtId="268" fontId="34" fillId="3" borderId="0" xfId="0" applyNumberFormat="1" applyFont="1" applyFill="1" applyBorder="1" applyAlignment="1">
      <alignment horizontal="left" vertical="top"/>
    </xf>
    <xf numFmtId="269" fontId="34" fillId="3" borderId="0" xfId="0" applyNumberFormat="1" applyFont="1" applyFill="1" applyBorder="1" applyAlignment="1">
      <alignment horizontal="left" vertical="top"/>
    </xf>
    <xf numFmtId="0" fontId="45" fillId="3" borderId="0" xfId="0" applyNumberFormat="1" applyFont="1" applyFill="1" applyBorder="1" applyAlignment="1">
      <alignment horizontal="left" vertical="center"/>
    </xf>
    <xf numFmtId="0" fontId="42" fillId="3" borderId="20" xfId="0" applyFont="1" applyFill="1" applyBorder="1" applyAlignment="1">
      <alignment horizontal="center" vertical="center"/>
    </xf>
    <xf numFmtId="0" fontId="42" fillId="3" borderId="34" xfId="0" applyFont="1" applyFill="1" applyBorder="1" applyAlignment="1">
      <alignment horizontal="center" vertical="center"/>
    </xf>
    <xf numFmtId="0" fontId="42" fillId="3" borderId="35" xfId="0" applyFont="1" applyFill="1" applyBorder="1" applyAlignment="1">
      <alignment horizontal="center" vertical="center"/>
    </xf>
    <xf numFmtId="0" fontId="33" fillId="3" borderId="35" xfId="0" applyFont="1" applyFill="1" applyBorder="1" applyAlignment="1">
      <alignment horizontal="center" vertical="center"/>
    </xf>
    <xf numFmtId="164" fontId="33" fillId="3" borderId="35" xfId="0" applyNumberFormat="1" applyFont="1" applyFill="1" applyBorder="1" applyAlignment="1">
      <alignment horizontal="right" vertical="center"/>
    </xf>
    <xf numFmtId="270" fontId="34" fillId="3" borderId="0" xfId="0" applyNumberFormat="1" applyFont="1" applyFill="1" applyBorder="1" applyAlignment="1">
      <alignment horizontal="left" vertical="top"/>
    </xf>
    <xf numFmtId="164" fontId="6" fillId="3" borderId="0" xfId="0" applyNumberFormat="1" applyFont="1" applyFill="1" applyBorder="1" applyAlignment="1">
      <alignment horizontal="center" vertical="center"/>
    </xf>
    <xf numFmtId="0" fontId="33" fillId="3" borderId="34" xfId="0" applyFont="1" applyFill="1" applyBorder="1" applyAlignment="1">
      <alignment horizontal="center" vertical="center"/>
    </xf>
    <xf numFmtId="0" fontId="31" fillId="3" borderId="0" xfId="0" applyNumberFormat="1" applyFont="1" applyFill="1" applyBorder="1" applyAlignment="1">
      <alignment horizontal="right" vertical="center"/>
    </xf>
    <xf numFmtId="0" fontId="33" fillId="3" borderId="35" xfId="0" applyNumberFormat="1" applyFont="1" applyFill="1" applyBorder="1" applyAlignment="1">
      <alignment horizontal="right" vertical="center"/>
    </xf>
    <xf numFmtId="0" fontId="47" fillId="3" borderId="35" xfId="0" applyNumberFormat="1" applyFont="1" applyFill="1" applyBorder="1" applyAlignment="1">
      <alignment vertical="center"/>
    </xf>
    <xf numFmtId="0" fontId="45" fillId="3" borderId="0" xfId="0" applyNumberFormat="1" applyFont="1" applyFill="1" applyBorder="1" applyAlignment="1">
      <alignment vertical="center"/>
    </xf>
    <xf numFmtId="0" fontId="42" fillId="3" borderId="21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left" vertical="center"/>
    </xf>
    <xf numFmtId="0" fontId="4" fillId="5" borderId="0" xfId="0" applyFont="1" applyFill="1" applyBorder="1" applyAlignment="1">
      <alignment horizontal="center" vertical="center"/>
    </xf>
    <xf numFmtId="271" fontId="38" fillId="5" borderId="0" xfId="0" applyNumberFormat="1" applyFont="1" applyFill="1" applyBorder="1" applyAlignment="1">
      <alignment horizontal="left" vertical="center"/>
    </xf>
    <xf numFmtId="0" fontId="33" fillId="5" borderId="0" xfId="0" applyFont="1" applyFill="1" applyBorder="1" applyAlignment="1">
      <alignment horizontal="left" vertical="center"/>
    </xf>
    <xf numFmtId="0" fontId="33" fillId="5" borderId="0" xfId="0" applyFont="1" applyFill="1" applyBorder="1" applyAlignment="1">
      <alignment horizontal="center" vertical="center"/>
    </xf>
    <xf numFmtId="271" fontId="43" fillId="5" borderId="0" xfId="0" applyNumberFormat="1" applyFont="1" applyFill="1" applyBorder="1" applyAlignment="1">
      <alignment horizontal="center" vertical="center"/>
    </xf>
    <xf numFmtId="0" fontId="38" fillId="5" borderId="0" xfId="0" applyNumberFormat="1" applyFont="1" applyFill="1" applyBorder="1" applyAlignment="1">
      <alignment horizontal="left" vertical="center"/>
    </xf>
    <xf numFmtId="0" fontId="6" fillId="5" borderId="0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38" fillId="3" borderId="14" xfId="0" applyFont="1" applyFill="1" applyBorder="1" applyAlignment="1">
      <alignment horizontal="center" vertical="center"/>
    </xf>
    <xf numFmtId="273" fontId="38" fillId="8" borderId="12" xfId="0" applyNumberFormat="1" applyFont="1" applyFill="1" applyBorder="1" applyAlignment="1">
      <alignment horizontal="center" vertical="center"/>
    </xf>
    <xf numFmtId="273" fontId="38" fillId="8" borderId="13" xfId="0" applyNumberFormat="1" applyFont="1" applyFill="1" applyBorder="1" applyAlignment="1">
      <alignment horizontal="center" vertical="center"/>
    </xf>
    <xf numFmtId="0" fontId="38" fillId="8" borderId="14" xfId="0" applyFont="1" applyFill="1" applyBorder="1" applyAlignment="1">
      <alignment horizontal="center" vertical="center"/>
    </xf>
    <xf numFmtId="0" fontId="33" fillId="3" borderId="5" xfId="0" applyFont="1" applyFill="1" applyBorder="1" applyAlignment="1">
      <alignment horizontal="left" vertical="center"/>
    </xf>
    <xf numFmtId="0" fontId="0" fillId="3" borderId="6" xfId="0" applyFill="1" applyBorder="1" applyAlignment="1">
      <alignment horizontal="center" vertical="center"/>
    </xf>
    <xf numFmtId="0" fontId="17" fillId="3" borderId="5" xfId="0" applyFont="1" applyFill="1" applyBorder="1" applyAlignment="1">
      <alignment horizontal="left" vertical="center"/>
    </xf>
    <xf numFmtId="0" fontId="17" fillId="5" borderId="0" xfId="0" applyFont="1" applyFill="1" applyAlignment="1">
      <alignment horizontal="left" vertical="center"/>
    </xf>
    <xf numFmtId="10" fontId="50" fillId="5" borderId="0" xfId="0" applyNumberFormat="1" applyFont="1" applyFill="1" applyAlignment="1">
      <alignment horizontal="center" vertical="center"/>
    </xf>
    <xf numFmtId="0" fontId="26" fillId="3" borderId="8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4" fillId="3" borderId="10" xfId="0" applyFont="1" applyFill="1" applyBorder="1" applyAlignment="1">
      <alignment horizontal="left" vertical="center"/>
    </xf>
    <xf numFmtId="0" fontId="26" fillId="3" borderId="0" xfId="0" applyFont="1" applyFill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center"/>
    </xf>
    <xf numFmtId="0" fontId="51" fillId="14" borderId="36" xfId="0" applyFont="1" applyFill="1" applyBorder="1" applyAlignment="1" applyProtection="1">
      <alignment horizontal="center" vertical="center"/>
      <protection locked="0"/>
    </xf>
    <xf numFmtId="164" fontId="4" fillId="5" borderId="0" xfId="0" applyNumberFormat="1" applyFont="1" applyFill="1" applyBorder="1" applyAlignment="1">
      <alignment horizontal="center" vertical="center"/>
    </xf>
    <xf numFmtId="0" fontId="4" fillId="5" borderId="0" xfId="0" applyFont="1" applyFill="1" applyBorder="1" applyAlignment="1">
      <alignment vertical="center"/>
    </xf>
    <xf numFmtId="0" fontId="4" fillId="5" borderId="0" xfId="0" applyFont="1" applyFill="1" applyAlignment="1">
      <alignment vertical="center"/>
    </xf>
    <xf numFmtId="273" fontId="38" fillId="5" borderId="0" xfId="0" applyNumberFormat="1" applyFont="1" applyFill="1" applyBorder="1" applyAlignment="1">
      <alignment vertical="center"/>
    </xf>
    <xf numFmtId="10" fontId="50" fillId="5" borderId="0" xfId="0" applyNumberFormat="1" applyFont="1" applyFill="1" applyBorder="1" applyAlignment="1">
      <alignment vertical="center"/>
    </xf>
    <xf numFmtId="164" fontId="4" fillId="5" borderId="0" xfId="0" applyNumberFormat="1" applyFont="1" applyFill="1" applyBorder="1" applyAlignment="1">
      <alignment vertical="center"/>
    </xf>
    <xf numFmtId="164" fontId="45" fillId="3" borderId="40" xfId="0" applyNumberFormat="1" applyFont="1" applyFill="1" applyBorder="1" applyAlignment="1">
      <alignment horizontal="center" vertical="center"/>
    </xf>
    <xf numFmtId="164" fontId="45" fillId="3" borderId="13" xfId="0" applyNumberFormat="1" applyFont="1" applyFill="1" applyBorder="1" applyAlignment="1">
      <alignment vertical="center"/>
    </xf>
    <xf numFmtId="0" fontId="33" fillId="3" borderId="19" xfId="0" applyFont="1" applyFill="1" applyBorder="1" applyAlignment="1">
      <alignment horizontal="center" vertical="center"/>
    </xf>
    <xf numFmtId="0" fontId="40" fillId="3" borderId="1" xfId="0" applyFont="1" applyFill="1" applyBorder="1" applyAlignment="1">
      <alignment horizontal="left" vertical="top"/>
    </xf>
    <xf numFmtId="0" fontId="34" fillId="3" borderId="1" xfId="0" applyFont="1" applyFill="1" applyBorder="1" applyAlignment="1">
      <alignment horizontal="left" vertical="top"/>
    </xf>
    <xf numFmtId="0" fontId="0" fillId="3" borderId="1" xfId="0" applyFill="1" applyBorder="1" applyAlignment="1">
      <alignment horizontal="center" vertical="center"/>
    </xf>
    <xf numFmtId="165" fontId="36" fillId="3" borderId="0" xfId="0" applyNumberFormat="1" applyFont="1" applyFill="1" applyBorder="1" applyAlignment="1">
      <alignment horizontal="right" vertical="top"/>
    </xf>
    <xf numFmtId="0" fontId="34" fillId="3" borderId="0" xfId="0" applyFont="1" applyFill="1" applyBorder="1" applyAlignment="1">
      <alignment horizontal="left" vertical="top"/>
    </xf>
    <xf numFmtId="211" fontId="34" fillId="3" borderId="1" xfId="0" applyNumberFormat="1" applyFont="1" applyFill="1" applyBorder="1" applyAlignment="1">
      <alignment horizontal="left" vertical="top"/>
    </xf>
    <xf numFmtId="235" fontId="34" fillId="3" borderId="1" xfId="0" applyNumberFormat="1" applyFont="1" applyFill="1" applyBorder="1" applyAlignment="1">
      <alignment horizontal="left" vertical="top"/>
    </xf>
    <xf numFmtId="236" fontId="34" fillId="3" borderId="1" xfId="0" applyNumberFormat="1" applyFont="1" applyFill="1" applyBorder="1" applyAlignment="1">
      <alignment horizontal="left" vertical="top"/>
    </xf>
    <xf numFmtId="0" fontId="34" fillId="3" borderId="1" xfId="0" applyFont="1" applyFill="1" applyBorder="1" applyAlignment="1">
      <alignment horizontal="left" vertical="top"/>
    </xf>
    <xf numFmtId="165" fontId="36" fillId="3" borderId="7" xfId="0" applyNumberFormat="1" applyFont="1" applyFill="1" applyBorder="1" applyAlignment="1">
      <alignment horizontal="right" vertical="top"/>
    </xf>
    <xf numFmtId="165" fontId="36" fillId="3" borderId="8" xfId="0" applyNumberFormat="1" applyFont="1" applyFill="1" applyBorder="1" applyAlignment="1">
      <alignment horizontal="right" vertical="top"/>
    </xf>
    <xf numFmtId="164" fontId="32" fillId="3" borderId="10" xfId="0" applyNumberFormat="1" applyFont="1" applyFill="1" applyBorder="1" applyAlignment="1">
      <alignment horizontal="right" vertical="top"/>
    </xf>
    <xf numFmtId="0" fontId="40" fillId="3" borderId="10" xfId="0" applyFont="1" applyFill="1" applyBorder="1" applyAlignment="1">
      <alignment horizontal="left" vertical="top"/>
    </xf>
    <xf numFmtId="0" fontId="45" fillId="3" borderId="10" xfId="0" applyFont="1" applyFill="1" applyBorder="1" applyAlignment="1">
      <alignment horizontal="center" vertical="center"/>
    </xf>
    <xf numFmtId="0" fontId="42" fillId="3" borderId="37" xfId="0" applyFont="1" applyFill="1" applyBorder="1" applyAlignment="1">
      <alignment horizontal="center" vertical="center"/>
    </xf>
    <xf numFmtId="165" fontId="37" fillId="3" borderId="8" xfId="0" applyNumberFormat="1" applyFont="1" applyFill="1" applyBorder="1" applyAlignment="1">
      <alignment horizontal="right" vertical="center"/>
    </xf>
    <xf numFmtId="164" fontId="33" fillId="3" borderId="38" xfId="0" applyNumberFormat="1" applyFont="1" applyFill="1" applyBorder="1" applyAlignment="1">
      <alignment horizontal="right" vertical="center"/>
    </xf>
    <xf numFmtId="0" fontId="26" fillId="5" borderId="0" xfId="0" applyFont="1" applyFill="1" applyAlignment="1"/>
    <xf numFmtId="164" fontId="45" fillId="3" borderId="41" xfId="0" applyNumberFormat="1" applyFont="1" applyFill="1" applyBorder="1" applyAlignment="1">
      <alignment horizontal="center" vertical="center"/>
    </xf>
    <xf numFmtId="164" fontId="45" fillId="3" borderId="36" xfId="0" applyNumberFormat="1" applyFont="1" applyFill="1" applyBorder="1" applyAlignment="1">
      <alignment vertical="center"/>
    </xf>
    <xf numFmtId="164" fontId="45" fillId="3" borderId="0" xfId="0" applyNumberFormat="1" applyFont="1" applyFill="1" applyAlignment="1">
      <alignment vertical="center"/>
    </xf>
    <xf numFmtId="0" fontId="0" fillId="3" borderId="0" xfId="0" applyFont="1" applyFill="1" applyAlignment="1">
      <alignment horizontal="center" vertical="center"/>
    </xf>
    <xf numFmtId="164" fontId="32" fillId="3" borderId="7" xfId="0" applyNumberFormat="1" applyFont="1" applyFill="1" applyBorder="1" applyAlignment="1">
      <alignment horizontal="right" vertical="top"/>
    </xf>
    <xf numFmtId="0" fontId="32" fillId="3" borderId="8" xfId="0" applyNumberFormat="1" applyFont="1" applyFill="1" applyBorder="1" applyAlignment="1">
      <alignment horizontal="right" vertical="top"/>
    </xf>
    <xf numFmtId="0" fontId="31" fillId="3" borderId="8" xfId="0" applyNumberFormat="1" applyFont="1" applyFill="1" applyBorder="1" applyAlignment="1">
      <alignment horizontal="right" vertical="center"/>
    </xf>
    <xf numFmtId="164" fontId="45" fillId="3" borderId="0" xfId="0" applyNumberFormat="1" applyFont="1" applyFill="1" applyBorder="1" applyAlignment="1">
      <alignment vertical="center"/>
    </xf>
    <xf numFmtId="0" fontId="45" fillId="3" borderId="10" xfId="0" applyNumberFormat="1" applyFont="1" applyFill="1" applyBorder="1" applyAlignment="1">
      <alignment horizontal="right" vertical="center"/>
    </xf>
    <xf numFmtId="0" fontId="33" fillId="3" borderId="38" xfId="0" applyNumberFormat="1" applyFont="1" applyFill="1" applyBorder="1" applyAlignment="1">
      <alignment horizontal="right" vertical="center"/>
    </xf>
    <xf numFmtId="0" fontId="54" fillId="3" borderId="0" xfId="0" applyFont="1" applyFill="1">
      <alignment vertical="center"/>
    </xf>
    <xf numFmtId="0" fontId="45" fillId="3" borderId="0" xfId="0" applyNumberFormat="1" applyFont="1" applyFill="1" applyBorder="1" applyAlignment="1">
      <alignment horizontal="right" vertical="center"/>
    </xf>
    <xf numFmtId="164" fontId="45" fillId="3" borderId="0" xfId="0" applyNumberFormat="1" applyFont="1" applyFill="1" applyAlignment="1">
      <alignment horizontal="center" vertical="center"/>
    </xf>
    <xf numFmtId="0" fontId="45" fillId="3" borderId="0" xfId="0" applyNumberFormat="1" applyFont="1" applyFill="1" applyBorder="1" applyAlignment="1">
      <alignment horizontal="left" vertical="center"/>
    </xf>
    <xf numFmtId="250" fontId="45" fillId="3" borderId="0" xfId="0" applyNumberFormat="1" applyFont="1" applyFill="1" applyBorder="1" applyAlignment="1">
      <alignment horizontal="right" vertical="center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center" wrapText="1"/>
    </xf>
    <xf numFmtId="0" fontId="4" fillId="3" borderId="10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Alignment="1">
      <alignment horizontal="center" vertical="center" wrapText="1"/>
    </xf>
    <xf numFmtId="0" fontId="4" fillId="3" borderId="11" xfId="0" applyNumberFormat="1" applyFont="1" applyFill="1" applyBorder="1" applyAlignment="1">
      <alignment horizontal="center" vertical="center" wrapText="1"/>
    </xf>
    <xf numFmtId="0" fontId="4" fillId="3" borderId="12" xfId="0" applyNumberFormat="1" applyFont="1" applyFill="1" applyBorder="1" applyAlignment="1">
      <alignment horizontal="center" vertical="center" wrapText="1"/>
    </xf>
    <xf numFmtId="0" fontId="4" fillId="3" borderId="13" xfId="0" applyNumberFormat="1" applyFont="1" applyFill="1" applyBorder="1" applyAlignment="1">
      <alignment horizontal="center" vertical="center" wrapText="1"/>
    </xf>
    <xf numFmtId="0" fontId="4" fillId="3" borderId="14" xfId="0" applyNumberFormat="1" applyFont="1" applyFill="1" applyBorder="1" applyAlignment="1">
      <alignment horizontal="center" vertical="center" wrapText="1"/>
    </xf>
    <xf numFmtId="272" fontId="52" fillId="3" borderId="7" xfId="0" applyNumberFormat="1" applyFont="1" applyFill="1" applyBorder="1" applyAlignment="1">
      <alignment horizontal="center" vertical="center"/>
    </xf>
    <xf numFmtId="272" fontId="52" fillId="3" borderId="8" xfId="0" applyNumberFormat="1" applyFont="1" applyFill="1" applyBorder="1" applyAlignment="1">
      <alignment horizontal="center" vertical="center"/>
    </xf>
    <xf numFmtId="272" fontId="52" fillId="3" borderId="9" xfId="0" applyNumberFormat="1" applyFont="1" applyFill="1" applyBorder="1" applyAlignment="1">
      <alignment horizontal="center" vertical="center"/>
    </xf>
    <xf numFmtId="272" fontId="52" fillId="3" borderId="10" xfId="0" applyNumberFormat="1" applyFont="1" applyFill="1" applyBorder="1" applyAlignment="1">
      <alignment horizontal="center" vertical="center"/>
    </xf>
    <xf numFmtId="272" fontId="52" fillId="3" borderId="0" xfId="0" applyNumberFormat="1" applyFont="1" applyFill="1" applyBorder="1" applyAlignment="1">
      <alignment horizontal="center" vertical="center"/>
    </xf>
    <xf numFmtId="272" fontId="52" fillId="3" borderId="11" xfId="0" applyNumberFormat="1" applyFont="1" applyFill="1" applyBorder="1" applyAlignment="1">
      <alignment horizontal="center" vertical="center"/>
    </xf>
    <xf numFmtId="272" fontId="52" fillId="3" borderId="12" xfId="0" applyNumberFormat="1" applyFont="1" applyFill="1" applyBorder="1" applyAlignment="1">
      <alignment horizontal="center" vertical="center"/>
    </xf>
    <xf numFmtId="272" fontId="52" fillId="3" borderId="13" xfId="0" applyNumberFormat="1" applyFont="1" applyFill="1" applyBorder="1" applyAlignment="1">
      <alignment horizontal="center" vertical="center"/>
    </xf>
    <xf numFmtId="272" fontId="52" fillId="3" borderId="14" xfId="0" applyNumberFormat="1" applyFont="1" applyFill="1" applyBorder="1" applyAlignment="1">
      <alignment horizontal="center" vertical="center"/>
    </xf>
    <xf numFmtId="0" fontId="26" fillId="5" borderId="0" xfId="0" applyFont="1" applyFill="1" applyAlignment="1">
      <alignment horizontal="left"/>
    </xf>
    <xf numFmtId="0" fontId="53" fillId="3" borderId="13" xfId="0" applyFont="1" applyFill="1" applyBorder="1" applyAlignment="1">
      <alignment horizontal="center" vertical="center"/>
    </xf>
    <xf numFmtId="0" fontId="53" fillId="3" borderId="14" xfId="0" applyFont="1" applyFill="1" applyBorder="1" applyAlignment="1">
      <alignment horizontal="center" vertical="center"/>
    </xf>
    <xf numFmtId="0" fontId="46" fillId="3" borderId="0" xfId="0" applyFont="1" applyFill="1" applyBorder="1" applyAlignment="1">
      <alignment horizontal="center" vertical="top" wrapText="1"/>
    </xf>
    <xf numFmtId="0" fontId="45" fillId="3" borderId="0" xfId="0" applyFont="1" applyFill="1" applyBorder="1" applyAlignment="1">
      <alignment horizontal="center" vertical="center"/>
    </xf>
    <xf numFmtId="0" fontId="32" fillId="3" borderId="0" xfId="0" applyNumberFormat="1" applyFont="1" applyFill="1" applyBorder="1" applyAlignment="1">
      <alignment horizontal="center" vertical="top" wrapText="1"/>
    </xf>
    <xf numFmtId="0" fontId="47" fillId="3" borderId="0" xfId="0" applyNumberFormat="1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left" vertical="center"/>
    </xf>
    <xf numFmtId="0" fontId="38" fillId="5" borderId="0" xfId="0" applyNumberFormat="1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273" fontId="38" fillId="3" borderId="12" xfId="0" applyNumberFormat="1" applyFont="1" applyFill="1" applyBorder="1" applyAlignment="1">
      <alignment horizontal="center" vertical="center"/>
    </xf>
    <xf numFmtId="273" fontId="38" fillId="3" borderId="13" xfId="0" applyNumberFormat="1" applyFont="1" applyFill="1" applyBorder="1" applyAlignment="1">
      <alignment horizontal="center" vertical="center"/>
    </xf>
    <xf numFmtId="0" fontId="38" fillId="3" borderId="39" xfId="0" applyFont="1" applyFill="1" applyBorder="1" applyAlignment="1">
      <alignment horizontal="center" vertical="center"/>
    </xf>
    <xf numFmtId="0" fontId="22" fillId="3" borderId="0" xfId="0" applyNumberFormat="1" applyFont="1" applyFill="1" applyBorder="1" applyAlignment="1">
      <alignment horizontal="center" vertical="center"/>
    </xf>
    <xf numFmtId="10" fontId="50" fillId="3" borderId="39" xfId="0" applyNumberFormat="1" applyFont="1" applyFill="1" applyBorder="1" applyAlignment="1">
      <alignment horizontal="center" vertical="center"/>
    </xf>
    <xf numFmtId="164" fontId="45" fillId="3" borderId="13" xfId="0" applyNumberFormat="1" applyFont="1" applyFill="1" applyBorder="1" applyAlignment="1">
      <alignment horizontal="center" vertical="center"/>
    </xf>
    <xf numFmtId="164" fontId="45" fillId="3" borderId="0" xfId="0" applyNumberFormat="1" applyFont="1" applyFill="1" applyBorder="1" applyAlignment="1">
      <alignment horizontal="center" vertical="center"/>
    </xf>
    <xf numFmtId="0" fontId="22" fillId="3" borderId="8" xfId="0" applyNumberFormat="1" applyFont="1" applyFill="1" applyBorder="1" applyAlignment="1">
      <alignment horizontal="center" vertical="center"/>
    </xf>
  </cellXfs>
  <cellStyles count="3">
    <cellStyle name="Normal" xfId="1" xr:uid="{00000000-0005-0000-0000-000000000000}"/>
    <cellStyle name="Гиперссылка" xfId="2" builtinId="8"/>
    <cellStyle name="Обычный" xfId="0" builtinId="0"/>
  </cellStyles>
  <dxfs count="23">
    <dxf>
      <font>
        <i val="0"/>
        <strike val="0"/>
        <condense val="0"/>
        <extend val="0"/>
        <outline val="0"/>
        <shadow val="0"/>
        <color theme="0"/>
      </font>
    </dxf>
    <dxf>
      <fill>
        <patternFill patternType="solid">
          <fgColor indexed="64"/>
          <bgColor rgb="FF00133A"/>
        </patternFill>
      </fill>
    </dxf>
    <dxf>
      <fill>
        <patternFill patternType="lightDown">
          <fgColor theme="1"/>
          <bgColor theme="0"/>
        </patternFill>
      </fill>
    </dxf>
    <dxf>
      <fill>
        <patternFill patternType="lightDown">
          <fgColor theme="1"/>
          <bgColor theme="0"/>
        </patternFill>
      </fill>
    </dxf>
    <dxf>
      <font>
        <i val="0"/>
        <strike val="0"/>
        <condense val="0"/>
        <extend val="0"/>
        <outline val="0"/>
        <shadow val="0"/>
        <color theme="0"/>
      </font>
    </dxf>
    <dxf>
      <font>
        <i val="0"/>
        <strike val="0"/>
        <condense val="0"/>
        <extend val="0"/>
        <outline val="0"/>
        <shadow val="0"/>
        <color theme="0"/>
      </font>
    </dxf>
    <dxf>
      <fill>
        <patternFill patternType="lightDown">
          <fgColor theme="1"/>
          <bgColor theme="0"/>
        </patternFill>
      </fill>
    </dxf>
    <dxf>
      <font>
        <i val="0"/>
        <strike val="0"/>
        <condense val="0"/>
        <extend val="0"/>
        <outline val="0"/>
        <shadow val="0"/>
        <color theme="0"/>
      </font>
    </dxf>
    <dxf>
      <fill>
        <patternFill patternType="solid">
          <fgColor indexed="64"/>
          <bgColor rgb="FF640000"/>
        </patternFill>
      </fill>
    </dxf>
    <dxf>
      <fill>
        <patternFill patternType="lightDown">
          <fgColor theme="1"/>
          <bgColor theme="0"/>
        </patternFill>
      </fill>
    </dxf>
    <dxf>
      <font>
        <i val="0"/>
        <strike val="0"/>
        <condense val="0"/>
        <extend val="0"/>
        <outline val="0"/>
        <shadow val="0"/>
        <color theme="0"/>
      </font>
    </dxf>
    <dxf>
      <fill>
        <patternFill patternType="lightDown">
          <fgColor theme="1"/>
          <bgColor theme="0"/>
        </patternFill>
      </fill>
    </dxf>
    <dxf>
      <font>
        <i val="0"/>
        <strike val="0"/>
        <condense val="0"/>
        <extend val="0"/>
        <outline val="0"/>
        <shadow val="0"/>
        <color theme="0"/>
      </font>
    </dxf>
    <dxf>
      <fill>
        <patternFill patternType="lightDown">
          <fgColor theme="1"/>
          <bgColor theme="0"/>
        </patternFill>
      </fill>
    </dxf>
    <dxf>
      <fill>
        <patternFill patternType="lightDown">
          <fgColor theme="1"/>
          <bgColor theme="0"/>
        </patternFill>
      </fill>
    </dxf>
    <dxf>
      <font>
        <i val="0"/>
        <strike val="0"/>
        <condense val="0"/>
        <extend val="0"/>
        <outline val="0"/>
        <shadow val="0"/>
        <color theme="0"/>
      </font>
    </dxf>
    <dxf>
      <font>
        <i val="0"/>
        <strike val="0"/>
        <condense val="0"/>
        <extend val="0"/>
        <outline val="0"/>
        <shadow val="0"/>
        <color theme="0"/>
      </font>
    </dxf>
    <dxf>
      <fill>
        <patternFill patternType="solid">
          <fgColor indexed="64"/>
          <bgColor rgb="FF70330A"/>
        </patternFill>
      </fill>
    </dxf>
    <dxf>
      <fill>
        <patternFill patternType="lightDown">
          <fgColor theme="1"/>
          <bgColor theme="0"/>
        </patternFill>
      </fill>
    </dxf>
    <dxf>
      <font>
        <i val="0"/>
        <strike val="0"/>
        <condense val="0"/>
        <extend val="0"/>
        <outline val="0"/>
        <shadow val="0"/>
        <color theme="0"/>
      </font>
    </dxf>
    <dxf>
      <fill>
        <patternFill patternType="lightDown">
          <fgColor theme="1"/>
          <bgColor theme="0"/>
        </patternFill>
      </fill>
    </dxf>
    <dxf>
      <font>
        <i val="0"/>
        <strike val="0"/>
        <condense val="0"/>
        <extend val="0"/>
        <outline val="0"/>
        <shadow val="0"/>
        <color theme="0"/>
      </font>
    </dxf>
    <dxf>
      <fill>
        <patternFill patternType="lightDown">
          <fgColor theme="1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8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Distribución de frecuencias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9876339653751041"/>
          <c:y val="0.11364326952294136"/>
          <c:w val="0.6990107172300084"/>
          <c:h val="0.65062291096931035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27000">
                  <a:srgbClr val="FE4444"/>
                </a:gs>
                <a:gs pos="100000">
                  <a:srgbClr val="832B2B"/>
                </a:gs>
              </a:gsLst>
              <a:lin ang="10440000" scaled="0"/>
            </a:gradFill>
          </c:spPr>
          <c:invertIfNegative val="0"/>
          <c:cat>
            <c:strRef>
              <c:f>'(с)'!$G$153:$G$157</c:f>
              <c:strCache>
                <c:ptCount val="5"/>
                <c:pt idx="0">
                  <c:v>&lt;61,7</c:v>
                </c:pt>
                <c:pt idx="1">
                  <c:v>&lt;123,2</c:v>
                </c:pt>
                <c:pt idx="2">
                  <c:v>&lt;184,6</c:v>
                </c:pt>
                <c:pt idx="3">
                  <c:v>&lt;246,1</c:v>
                </c:pt>
                <c:pt idx="4">
                  <c:v>&lt;307,6</c:v>
                </c:pt>
              </c:strCache>
            </c:strRef>
          </c:cat>
          <c:val>
            <c:numRef>
              <c:f>'(с)'!$H$153:$H$157</c:f>
              <c:numCache>
                <c:formatCode>General</c:formatCode>
                <c:ptCount val="5"/>
                <c:pt idx="0">
                  <c:v>5</c:v>
                </c:pt>
                <c:pt idx="1">
                  <c:v>9</c:v>
                </c:pt>
                <c:pt idx="2">
                  <c:v>6</c:v>
                </c:pt>
                <c:pt idx="3">
                  <c:v>3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69-42FE-B590-0B8A57D7E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"/>
        <c:overlap val="-35"/>
        <c:axId val="57852672"/>
        <c:axId val="57854592"/>
      </c:barChart>
      <c:catAx>
        <c:axId val="57852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854592"/>
        <c:crosses val="autoZero"/>
        <c:auto val="1"/>
        <c:lblAlgn val="ctr"/>
        <c:lblOffset val="100"/>
        <c:tickMarkSkip val="1"/>
        <c:noMultiLvlLbl val="0"/>
      </c:catAx>
      <c:valAx>
        <c:axId val="578545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852672"/>
        <c:crosses val="autoZero"/>
        <c:crossBetween val="between"/>
      </c:valAx>
      <c:spPr>
        <a:solidFill>
          <a:srgbClr val="FFFFFF">
            <a:alpha val="100000"/>
          </a:srgbClr>
        </a:solidFill>
        <a:ln w="3175">
          <a:noFill/>
        </a:ln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Porcentaje</a:t>
            </a:r>
          </a:p>
        </c:rich>
      </c:tx>
      <c:layout>
        <c:manualLayout>
          <c:xMode val="edge"/>
          <c:yMode val="edge"/>
          <c:x val="0.22514183833081469"/>
          <c:y val="2.9509812163159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8739290085679476E-2"/>
          <c:y val="0.20748432736493799"/>
          <c:w val="0.48806609547123597"/>
          <c:h val="0.56822230138938401"/>
        </c:manualLayout>
      </c:layout>
      <c:pieChart>
        <c:varyColors val="1"/>
        <c:ser>
          <c:idx val="0"/>
          <c:order val="0"/>
          <c:dPt>
            <c:idx val="0"/>
            <c:bubble3D val="0"/>
            <c:explosion val="24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2CD3-43FF-9758-267D6CA26BC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CD3-43FF-9758-267D6CA26BC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CD3-43FF-9758-267D6CA26BC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CD3-43FF-9758-267D6CA26BC3}"/>
              </c:ext>
            </c:extLst>
          </c:dPt>
          <c:dPt>
            <c:idx val="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2CD3-43FF-9758-267D6CA26BC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CD3-43FF-9758-267D6CA26BC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2CD3-43FF-9758-267D6CA26BC3}"/>
              </c:ext>
            </c:extLst>
          </c:dPt>
          <c:cat>
            <c:strRef>
              <c:f>'(с)'!$I$152:$I$158</c:f>
              <c:strCache>
                <c:ptCount val="7"/>
                <c:pt idx="0">
                  <c:v>CABA</c:v>
                </c:pt>
                <c:pt idx="1">
                  <c:v>Prov. de Bs. As.</c:v>
                </c:pt>
                <c:pt idx="2">
                  <c:v>Noroeste</c:v>
                </c:pt>
                <c:pt idx="3">
                  <c:v>Nordeste</c:v>
                </c:pt>
                <c:pt idx="4">
                  <c:v>Patagonia</c:v>
                </c:pt>
                <c:pt idx="5">
                  <c:v>Centro</c:v>
                </c:pt>
                <c:pt idx="6">
                  <c:v>Nuevo Cuyo </c:v>
                </c:pt>
              </c:strCache>
            </c:strRef>
          </c:cat>
          <c:val>
            <c:numRef>
              <c:f>'(с)'!$J$152:$J$158</c:f>
              <c:numCache>
                <c:formatCode>General</c:formatCode>
                <c:ptCount val="7"/>
                <c:pt idx="0">
                  <c:v>0.20200000000000001</c:v>
                </c:pt>
                <c:pt idx="1">
                  <c:v>307.60000000000002</c:v>
                </c:pt>
                <c:pt idx="2">
                  <c:v>559.9</c:v>
                </c:pt>
                <c:pt idx="3">
                  <c:v>289.7</c:v>
                </c:pt>
                <c:pt idx="4">
                  <c:v>705.92000000000007</c:v>
                </c:pt>
                <c:pt idx="5">
                  <c:v>377.1</c:v>
                </c:pt>
                <c:pt idx="6">
                  <c:v>315.2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CD3-43FF-9758-267D6CA26B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1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2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3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4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5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6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ayout>
        <c:manualLayout>
          <c:xMode val="edge"/>
          <c:yMode val="edge"/>
          <c:x val="0.46750112675309524"/>
          <c:y val="0.12367575494344352"/>
          <c:w val="0.51750112675309523"/>
          <c:h val="0.85866188434630741"/>
        </c:manualLayout>
      </c:layout>
      <c:overlay val="0"/>
      <c:spPr>
        <a:noFill/>
        <a:ln w="3175">
          <a:noFill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ru-RU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8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Distribución de frecuencias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9876339653751007"/>
          <c:y val="0.113643269522941"/>
          <c:w val="0.69901071723000818"/>
          <c:h val="0.6506229109693102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27000">
                  <a:srgbClr val="FE4444"/>
                </a:gs>
                <a:gs pos="100000">
                  <a:srgbClr val="832B2B"/>
                </a:gs>
              </a:gsLst>
              <a:lin ang="10440000" scaled="0"/>
            </a:gradFill>
          </c:spPr>
          <c:invertIfNegative val="0"/>
          <c:cat>
            <c:strRef>
              <c:f>'(с)'!$G$153:$G$157</c:f>
              <c:strCache>
                <c:ptCount val="5"/>
                <c:pt idx="0">
                  <c:v>&lt;61,7</c:v>
                </c:pt>
                <c:pt idx="1">
                  <c:v>&lt;123,2</c:v>
                </c:pt>
                <c:pt idx="2">
                  <c:v>&lt;184,6</c:v>
                </c:pt>
                <c:pt idx="3">
                  <c:v>&lt;246,1</c:v>
                </c:pt>
                <c:pt idx="4">
                  <c:v>&lt;307,6</c:v>
                </c:pt>
              </c:strCache>
            </c:strRef>
          </c:cat>
          <c:val>
            <c:numRef>
              <c:f>'(с)'!$H$153:$H$157</c:f>
              <c:numCache>
                <c:formatCode>General</c:formatCode>
                <c:ptCount val="5"/>
                <c:pt idx="0">
                  <c:v>5</c:v>
                </c:pt>
                <c:pt idx="1">
                  <c:v>9</c:v>
                </c:pt>
                <c:pt idx="2">
                  <c:v>6</c:v>
                </c:pt>
                <c:pt idx="3">
                  <c:v>3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96-4199-B730-7BE230FFCB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"/>
        <c:overlap val="-35"/>
        <c:axId val="57631104"/>
        <c:axId val="57632640"/>
      </c:barChart>
      <c:catAx>
        <c:axId val="57631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632640"/>
        <c:crosses val="autoZero"/>
        <c:auto val="1"/>
        <c:lblAlgn val="ctr"/>
        <c:lblOffset val="100"/>
        <c:tickMarkSkip val="1"/>
        <c:noMultiLvlLbl val="0"/>
      </c:catAx>
      <c:valAx>
        <c:axId val="57632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631104"/>
        <c:crosses val="autoZero"/>
        <c:crossBetween val="between"/>
      </c:valAx>
      <c:spPr>
        <a:solidFill>
          <a:srgbClr val="FFFFFF">
            <a:alpha val="100000"/>
          </a:srgbClr>
        </a:solidFill>
        <a:ln w="3175">
          <a:noFill/>
        </a:ln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Porcentaje</a:t>
            </a:r>
          </a:p>
        </c:rich>
      </c:tx>
      <c:layout>
        <c:manualLayout>
          <c:xMode val="edge"/>
          <c:yMode val="edge"/>
          <c:x val="0.22514183833081469"/>
          <c:y val="2.951021747281591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8739290085679476E-2"/>
          <c:y val="0.20748432736493799"/>
          <c:w val="0.48806609547123597"/>
          <c:h val="0.56822230138938401"/>
        </c:manualLayout>
      </c:layout>
      <c:pieChart>
        <c:varyColors val="1"/>
        <c:ser>
          <c:idx val="0"/>
          <c:order val="0"/>
          <c:dPt>
            <c:idx val="0"/>
            <c:bubble3D val="0"/>
            <c:explosion val="24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3038-4163-BBA9-1904687B7C5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038-4163-BBA9-1904687B7C5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3038-4163-BBA9-1904687B7C5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038-4163-BBA9-1904687B7C50}"/>
              </c:ext>
            </c:extLst>
          </c:dPt>
          <c:dPt>
            <c:idx val="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3038-4163-BBA9-1904687B7C5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038-4163-BBA9-1904687B7C5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3038-4163-BBA9-1904687B7C50}"/>
              </c:ext>
            </c:extLst>
          </c:dPt>
          <c:cat>
            <c:strRef>
              <c:f>'(с)'!$I$152:$I$158</c:f>
              <c:strCache>
                <c:ptCount val="7"/>
                <c:pt idx="0">
                  <c:v>CABA</c:v>
                </c:pt>
                <c:pt idx="1">
                  <c:v>Prov. de Bs. As.</c:v>
                </c:pt>
                <c:pt idx="2">
                  <c:v>Noroeste</c:v>
                </c:pt>
                <c:pt idx="3">
                  <c:v>Nordeste</c:v>
                </c:pt>
                <c:pt idx="4">
                  <c:v>Patagonia</c:v>
                </c:pt>
                <c:pt idx="5">
                  <c:v>Centro</c:v>
                </c:pt>
                <c:pt idx="6">
                  <c:v>Nuevo Cuyo </c:v>
                </c:pt>
              </c:strCache>
            </c:strRef>
          </c:cat>
          <c:val>
            <c:numRef>
              <c:f>'(с)'!$J$152:$J$158</c:f>
              <c:numCache>
                <c:formatCode>General</c:formatCode>
                <c:ptCount val="7"/>
                <c:pt idx="0">
                  <c:v>0.20200000000000001</c:v>
                </c:pt>
                <c:pt idx="1">
                  <c:v>307.60000000000002</c:v>
                </c:pt>
                <c:pt idx="2">
                  <c:v>559.9</c:v>
                </c:pt>
                <c:pt idx="3">
                  <c:v>289.7</c:v>
                </c:pt>
                <c:pt idx="4">
                  <c:v>705.92000000000007</c:v>
                </c:pt>
                <c:pt idx="5">
                  <c:v>377.1</c:v>
                </c:pt>
                <c:pt idx="6">
                  <c:v>315.2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038-4163-BBA9-1904687B7C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1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2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3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4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5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6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ayout>
        <c:manualLayout>
          <c:xMode val="edge"/>
          <c:yMode val="edge"/>
          <c:x val="0.46750112675309524"/>
          <c:y val="0.12056805399325091"/>
          <c:w val="0.51750112675309523"/>
          <c:h val="0.86170603674540702"/>
        </c:manualLayout>
      </c:layout>
      <c:overlay val="0"/>
      <c:spPr>
        <a:noFill/>
        <a:ln w="3175">
          <a:noFill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ru-RU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8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Distribución de frecuencias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9876339653751007"/>
          <c:y val="0.113643269522941"/>
          <c:w val="0.69901071723000818"/>
          <c:h val="0.6506229109693102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27000">
                  <a:srgbClr val="FE4444"/>
                </a:gs>
                <a:gs pos="100000">
                  <a:srgbClr val="832B2B"/>
                </a:gs>
              </a:gsLst>
              <a:lin ang="10440000" scaled="0"/>
            </a:gradFill>
          </c:spPr>
          <c:invertIfNegative val="0"/>
          <c:cat>
            <c:strRef>
              <c:f>'(с)'!$G$153:$G$157</c:f>
              <c:strCache>
                <c:ptCount val="5"/>
                <c:pt idx="0">
                  <c:v>&lt;61,7</c:v>
                </c:pt>
                <c:pt idx="1">
                  <c:v>&lt;123,2</c:v>
                </c:pt>
                <c:pt idx="2">
                  <c:v>&lt;184,6</c:v>
                </c:pt>
                <c:pt idx="3">
                  <c:v>&lt;246,1</c:v>
                </c:pt>
                <c:pt idx="4">
                  <c:v>&lt;307,6</c:v>
                </c:pt>
              </c:strCache>
            </c:strRef>
          </c:cat>
          <c:val>
            <c:numRef>
              <c:f>'(с)'!$H$153:$H$157</c:f>
              <c:numCache>
                <c:formatCode>General</c:formatCode>
                <c:ptCount val="5"/>
                <c:pt idx="0">
                  <c:v>5</c:v>
                </c:pt>
                <c:pt idx="1">
                  <c:v>9</c:v>
                </c:pt>
                <c:pt idx="2">
                  <c:v>6</c:v>
                </c:pt>
                <c:pt idx="3">
                  <c:v>3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C8-44E7-BE4E-6D537AA05E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"/>
        <c:overlap val="-35"/>
        <c:axId val="57771136"/>
        <c:axId val="57772672"/>
      </c:barChart>
      <c:catAx>
        <c:axId val="5777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772672"/>
        <c:crosses val="autoZero"/>
        <c:auto val="1"/>
        <c:lblAlgn val="ctr"/>
        <c:lblOffset val="100"/>
        <c:tickMarkSkip val="1"/>
        <c:noMultiLvlLbl val="0"/>
      </c:catAx>
      <c:valAx>
        <c:axId val="577726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771136"/>
        <c:crosses val="autoZero"/>
        <c:crossBetween val="between"/>
      </c:valAx>
      <c:spPr>
        <a:solidFill>
          <a:srgbClr val="FFFFFF">
            <a:alpha val="100000"/>
          </a:srgbClr>
        </a:solidFill>
        <a:ln w="3175">
          <a:noFill/>
        </a:ln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Porcentaje</a:t>
            </a:r>
          </a:p>
        </c:rich>
      </c:tx>
      <c:layout>
        <c:manualLayout>
          <c:xMode val="edge"/>
          <c:yMode val="edge"/>
          <c:x val="0.22514183833081469"/>
          <c:y val="2.951021747281591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8739290085679476E-2"/>
          <c:y val="0.20748432736493799"/>
          <c:w val="0.48806609547123597"/>
          <c:h val="0.56822230138938401"/>
        </c:manualLayout>
      </c:layout>
      <c:pieChart>
        <c:varyColors val="1"/>
        <c:ser>
          <c:idx val="0"/>
          <c:order val="0"/>
          <c:dPt>
            <c:idx val="0"/>
            <c:bubble3D val="0"/>
            <c:explosion val="24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A239-4454-93E7-7B10409DE4E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239-4454-93E7-7B10409DE4E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A239-4454-93E7-7B10409DE4E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239-4454-93E7-7B10409DE4E8}"/>
              </c:ext>
            </c:extLst>
          </c:dPt>
          <c:dPt>
            <c:idx val="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A239-4454-93E7-7B10409DE4E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239-4454-93E7-7B10409DE4E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A239-4454-93E7-7B10409DE4E8}"/>
              </c:ext>
            </c:extLst>
          </c:dPt>
          <c:cat>
            <c:strRef>
              <c:f>'(с)'!$I$152:$I$158</c:f>
              <c:strCache>
                <c:ptCount val="7"/>
                <c:pt idx="0">
                  <c:v>CABA</c:v>
                </c:pt>
                <c:pt idx="1">
                  <c:v>Prov. de Bs. As.</c:v>
                </c:pt>
                <c:pt idx="2">
                  <c:v>Noroeste</c:v>
                </c:pt>
                <c:pt idx="3">
                  <c:v>Nordeste</c:v>
                </c:pt>
                <c:pt idx="4">
                  <c:v>Patagonia</c:v>
                </c:pt>
                <c:pt idx="5">
                  <c:v>Centro</c:v>
                </c:pt>
                <c:pt idx="6">
                  <c:v>Nuevo Cuyo </c:v>
                </c:pt>
              </c:strCache>
            </c:strRef>
          </c:cat>
          <c:val>
            <c:numRef>
              <c:f>'(с)'!$J$152:$J$158</c:f>
              <c:numCache>
                <c:formatCode>General</c:formatCode>
                <c:ptCount val="7"/>
                <c:pt idx="0">
                  <c:v>0.20200000000000001</c:v>
                </c:pt>
                <c:pt idx="1">
                  <c:v>307.60000000000002</c:v>
                </c:pt>
                <c:pt idx="2">
                  <c:v>559.9</c:v>
                </c:pt>
                <c:pt idx="3">
                  <c:v>289.7</c:v>
                </c:pt>
                <c:pt idx="4">
                  <c:v>705.92000000000007</c:v>
                </c:pt>
                <c:pt idx="5">
                  <c:v>377.1</c:v>
                </c:pt>
                <c:pt idx="6">
                  <c:v>315.2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239-4454-93E7-7B10409DE4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1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2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3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4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5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6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ayout>
        <c:manualLayout>
          <c:xMode val="edge"/>
          <c:yMode val="edge"/>
          <c:x val="0.46750112675309524"/>
          <c:y val="0.12056805399325091"/>
          <c:w val="0.51750112675309523"/>
          <c:h val="0.86170603674540702"/>
        </c:manualLayout>
      </c:layout>
      <c:overlay val="0"/>
      <c:spPr>
        <a:noFill/>
        <a:ln w="3175">
          <a:noFill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ru-RU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8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Distribución de frecuencias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9876339653751007"/>
          <c:y val="0.113643269522941"/>
          <c:w val="0.69901071723000818"/>
          <c:h val="0.6506229109693102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27000">
                  <a:srgbClr val="FE4444"/>
                </a:gs>
                <a:gs pos="100000">
                  <a:srgbClr val="832B2B"/>
                </a:gs>
              </a:gsLst>
              <a:lin ang="10440000" scaled="0"/>
            </a:gradFill>
          </c:spPr>
          <c:invertIfNegative val="0"/>
          <c:cat>
            <c:strRef>
              <c:f>'(с)'!$G$153:$G$157</c:f>
              <c:strCache>
                <c:ptCount val="5"/>
                <c:pt idx="0">
                  <c:v>&lt;61,7</c:v>
                </c:pt>
                <c:pt idx="1">
                  <c:v>&lt;123,2</c:v>
                </c:pt>
                <c:pt idx="2">
                  <c:v>&lt;184,6</c:v>
                </c:pt>
                <c:pt idx="3">
                  <c:v>&lt;246,1</c:v>
                </c:pt>
                <c:pt idx="4">
                  <c:v>&lt;307,6</c:v>
                </c:pt>
              </c:strCache>
            </c:strRef>
          </c:cat>
          <c:val>
            <c:numRef>
              <c:f>'(с)'!$H$153:$H$157</c:f>
              <c:numCache>
                <c:formatCode>General</c:formatCode>
                <c:ptCount val="5"/>
                <c:pt idx="0">
                  <c:v>5</c:v>
                </c:pt>
                <c:pt idx="1">
                  <c:v>9</c:v>
                </c:pt>
                <c:pt idx="2">
                  <c:v>6</c:v>
                </c:pt>
                <c:pt idx="3">
                  <c:v>3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98-49FC-8DF4-23556F0A5F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"/>
        <c:overlap val="-35"/>
        <c:axId val="57964800"/>
        <c:axId val="57974784"/>
      </c:barChart>
      <c:catAx>
        <c:axId val="5796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974784"/>
        <c:crosses val="autoZero"/>
        <c:auto val="1"/>
        <c:lblAlgn val="ctr"/>
        <c:lblOffset val="100"/>
        <c:tickMarkSkip val="1"/>
        <c:noMultiLvlLbl val="0"/>
      </c:catAx>
      <c:valAx>
        <c:axId val="57974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964800"/>
        <c:crosses val="autoZero"/>
        <c:crossBetween val="between"/>
      </c:valAx>
      <c:spPr>
        <a:solidFill>
          <a:srgbClr val="FFFFFF">
            <a:alpha val="100000"/>
          </a:srgbClr>
        </a:solidFill>
        <a:ln w="3175">
          <a:noFill/>
        </a:ln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Porcentaje</a:t>
            </a:r>
          </a:p>
        </c:rich>
      </c:tx>
      <c:layout>
        <c:manualLayout>
          <c:xMode val="edge"/>
          <c:yMode val="edge"/>
          <c:x val="0.22514183833081469"/>
          <c:y val="2.9510177121899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8739290085679476E-2"/>
          <c:y val="0.20748432736493799"/>
          <c:w val="0.48806609547123597"/>
          <c:h val="0.56822230138938401"/>
        </c:manualLayout>
      </c:layout>
      <c:pieChart>
        <c:varyColors val="1"/>
        <c:ser>
          <c:idx val="0"/>
          <c:order val="0"/>
          <c:dPt>
            <c:idx val="0"/>
            <c:bubble3D val="0"/>
            <c:explosion val="24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E470-4BBE-BA3F-2D0052876A3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470-4BBE-BA3F-2D0052876A3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E470-4BBE-BA3F-2D0052876A3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470-4BBE-BA3F-2D0052876A3F}"/>
              </c:ext>
            </c:extLst>
          </c:dPt>
          <c:dPt>
            <c:idx val="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E470-4BBE-BA3F-2D0052876A3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470-4BBE-BA3F-2D0052876A3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E470-4BBE-BA3F-2D0052876A3F}"/>
              </c:ext>
            </c:extLst>
          </c:dPt>
          <c:cat>
            <c:strRef>
              <c:f>'(с)'!$I$152:$I$158</c:f>
              <c:strCache>
                <c:ptCount val="7"/>
                <c:pt idx="0">
                  <c:v>CABA</c:v>
                </c:pt>
                <c:pt idx="1">
                  <c:v>Prov. de Bs. As.</c:v>
                </c:pt>
                <c:pt idx="2">
                  <c:v>Noroeste</c:v>
                </c:pt>
                <c:pt idx="3">
                  <c:v>Nordeste</c:v>
                </c:pt>
                <c:pt idx="4">
                  <c:v>Patagonia</c:v>
                </c:pt>
                <c:pt idx="5">
                  <c:v>Centro</c:v>
                </c:pt>
                <c:pt idx="6">
                  <c:v>Nuevo Cuyo </c:v>
                </c:pt>
              </c:strCache>
            </c:strRef>
          </c:cat>
          <c:val>
            <c:numRef>
              <c:f>'(с)'!$J$152:$J$158</c:f>
              <c:numCache>
                <c:formatCode>General</c:formatCode>
                <c:ptCount val="7"/>
                <c:pt idx="0">
                  <c:v>0.20200000000000001</c:v>
                </c:pt>
                <c:pt idx="1">
                  <c:v>307.60000000000002</c:v>
                </c:pt>
                <c:pt idx="2">
                  <c:v>559.9</c:v>
                </c:pt>
                <c:pt idx="3">
                  <c:v>289.7</c:v>
                </c:pt>
                <c:pt idx="4">
                  <c:v>705.92000000000007</c:v>
                </c:pt>
                <c:pt idx="5">
                  <c:v>377.1</c:v>
                </c:pt>
                <c:pt idx="6">
                  <c:v>315.2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470-4BBE-BA3F-2D0052876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1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2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3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4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5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6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ayout>
        <c:manualLayout>
          <c:xMode val="edge"/>
          <c:yMode val="edge"/>
          <c:x val="0.46750112675309524"/>
          <c:y val="0.13770575863447534"/>
          <c:w val="0.51750112675309523"/>
          <c:h val="0.84590568563035584"/>
        </c:manualLayout>
      </c:layout>
      <c:overlay val="0"/>
      <c:spPr>
        <a:noFill/>
        <a:ln w="3175">
          <a:noFill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ru-RU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8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Distribución de frecuencias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9876339653751007"/>
          <c:y val="0.113643269522941"/>
          <c:w val="0.69901071723000818"/>
          <c:h val="0.6506229109693102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27000">
                  <a:srgbClr val="FE4444"/>
                </a:gs>
                <a:gs pos="100000">
                  <a:srgbClr val="832B2B"/>
                </a:gs>
              </a:gsLst>
              <a:lin ang="10440000" scaled="0"/>
            </a:gradFill>
          </c:spPr>
          <c:invertIfNegative val="0"/>
          <c:cat>
            <c:strRef>
              <c:f>'(с)'!$G$153:$G$157</c:f>
              <c:strCache>
                <c:ptCount val="5"/>
                <c:pt idx="0">
                  <c:v>&lt;61,7</c:v>
                </c:pt>
                <c:pt idx="1">
                  <c:v>&lt;123,2</c:v>
                </c:pt>
                <c:pt idx="2">
                  <c:v>&lt;184,6</c:v>
                </c:pt>
                <c:pt idx="3">
                  <c:v>&lt;246,1</c:v>
                </c:pt>
                <c:pt idx="4">
                  <c:v>&lt;307,6</c:v>
                </c:pt>
              </c:strCache>
            </c:strRef>
          </c:cat>
          <c:val>
            <c:numRef>
              <c:f>'(с)'!$H$153:$H$157</c:f>
              <c:numCache>
                <c:formatCode>General</c:formatCode>
                <c:ptCount val="5"/>
                <c:pt idx="0">
                  <c:v>5</c:v>
                </c:pt>
                <c:pt idx="1">
                  <c:v>9</c:v>
                </c:pt>
                <c:pt idx="2">
                  <c:v>6</c:v>
                </c:pt>
                <c:pt idx="3">
                  <c:v>3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52-4B86-8267-CBC9C475DA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"/>
        <c:overlap val="-35"/>
        <c:axId val="58104832"/>
        <c:axId val="58114816"/>
      </c:barChart>
      <c:catAx>
        <c:axId val="58104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8114816"/>
        <c:crosses val="autoZero"/>
        <c:auto val="1"/>
        <c:lblAlgn val="ctr"/>
        <c:lblOffset val="100"/>
        <c:tickMarkSkip val="1"/>
        <c:noMultiLvlLbl val="0"/>
      </c:catAx>
      <c:valAx>
        <c:axId val="581148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8104832"/>
        <c:crosses val="autoZero"/>
        <c:crossBetween val="between"/>
      </c:valAx>
      <c:spPr>
        <a:solidFill>
          <a:srgbClr val="FFFFFF">
            <a:alpha val="100000"/>
          </a:srgbClr>
        </a:solidFill>
        <a:ln w="3175">
          <a:noFill/>
        </a:ln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Porcentaje</a:t>
            </a:r>
          </a:p>
        </c:rich>
      </c:tx>
      <c:layout>
        <c:manualLayout>
          <c:xMode val="edge"/>
          <c:yMode val="edge"/>
          <c:x val="0.22514192304909256"/>
          <c:y val="2.95103977387442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8739290085679476E-2"/>
          <c:y val="0.20748432736493799"/>
          <c:w val="0.48806609547123597"/>
          <c:h val="0.56822230138938401"/>
        </c:manualLayout>
      </c:layout>
      <c:pieChart>
        <c:varyColors val="1"/>
        <c:ser>
          <c:idx val="0"/>
          <c:order val="0"/>
          <c:dPt>
            <c:idx val="0"/>
            <c:bubble3D val="0"/>
            <c:explosion val="24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5D68-4310-AD0A-54FDC920B5C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D68-4310-AD0A-54FDC920B5C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D68-4310-AD0A-54FDC920B5C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D68-4310-AD0A-54FDC920B5C6}"/>
              </c:ext>
            </c:extLst>
          </c:dPt>
          <c:dPt>
            <c:idx val="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5D68-4310-AD0A-54FDC920B5C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D68-4310-AD0A-54FDC920B5C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5D68-4310-AD0A-54FDC920B5C6}"/>
              </c:ext>
            </c:extLst>
          </c:dPt>
          <c:cat>
            <c:strRef>
              <c:f>'(с)'!$I$152:$I$158</c:f>
              <c:strCache>
                <c:ptCount val="7"/>
                <c:pt idx="0">
                  <c:v>CABA</c:v>
                </c:pt>
                <c:pt idx="1">
                  <c:v>Prov. de Bs. As.</c:v>
                </c:pt>
                <c:pt idx="2">
                  <c:v>Noroeste</c:v>
                </c:pt>
                <c:pt idx="3">
                  <c:v>Nordeste</c:v>
                </c:pt>
                <c:pt idx="4">
                  <c:v>Patagonia</c:v>
                </c:pt>
                <c:pt idx="5">
                  <c:v>Centro</c:v>
                </c:pt>
                <c:pt idx="6">
                  <c:v>Nuevo Cuyo </c:v>
                </c:pt>
              </c:strCache>
            </c:strRef>
          </c:cat>
          <c:val>
            <c:numRef>
              <c:f>'(с)'!$J$152:$J$158</c:f>
              <c:numCache>
                <c:formatCode>General</c:formatCode>
                <c:ptCount val="7"/>
                <c:pt idx="0">
                  <c:v>0.20200000000000001</c:v>
                </c:pt>
                <c:pt idx="1">
                  <c:v>307.60000000000002</c:v>
                </c:pt>
                <c:pt idx="2">
                  <c:v>559.9</c:v>
                </c:pt>
                <c:pt idx="3">
                  <c:v>289.7</c:v>
                </c:pt>
                <c:pt idx="4">
                  <c:v>705.92000000000007</c:v>
                </c:pt>
                <c:pt idx="5">
                  <c:v>377.1</c:v>
                </c:pt>
                <c:pt idx="6">
                  <c:v>315.2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D68-4310-AD0A-54FDC920B5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1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2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3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4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5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6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ayout>
        <c:manualLayout>
          <c:xMode val="edge"/>
          <c:yMode val="edge"/>
          <c:x val="0.4636598056821844"/>
          <c:y val="0.11923127397536853"/>
          <c:w val="0.52130391595787362"/>
          <c:h val="0.86154350898445387"/>
        </c:manualLayout>
      </c:layout>
      <c:overlay val="0"/>
      <c:spPr>
        <a:noFill/>
        <a:ln w="3175">
          <a:noFill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ru-RU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8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Distribución de frecuencias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9876339653751007"/>
          <c:y val="0.113643269522941"/>
          <c:w val="0.69901071723000818"/>
          <c:h val="0.6506229109693102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27000">
                  <a:srgbClr val="FE4444"/>
                </a:gs>
                <a:gs pos="100000">
                  <a:srgbClr val="832B2B"/>
                </a:gs>
              </a:gsLst>
              <a:lin ang="10440000" scaled="0"/>
            </a:gradFill>
          </c:spPr>
          <c:invertIfNegative val="0"/>
          <c:cat>
            <c:strRef>
              <c:f>'(с)'!$G$153:$G$157</c:f>
              <c:strCache>
                <c:ptCount val="5"/>
                <c:pt idx="0">
                  <c:v>&lt;61,7</c:v>
                </c:pt>
                <c:pt idx="1">
                  <c:v>&lt;123,2</c:v>
                </c:pt>
                <c:pt idx="2">
                  <c:v>&lt;184,6</c:v>
                </c:pt>
                <c:pt idx="3">
                  <c:v>&lt;246,1</c:v>
                </c:pt>
                <c:pt idx="4">
                  <c:v>&lt;307,6</c:v>
                </c:pt>
              </c:strCache>
            </c:strRef>
          </c:cat>
          <c:val>
            <c:numRef>
              <c:f>'(с)'!$H$153:$H$157</c:f>
              <c:numCache>
                <c:formatCode>General</c:formatCode>
                <c:ptCount val="5"/>
                <c:pt idx="0">
                  <c:v>5</c:v>
                </c:pt>
                <c:pt idx="1">
                  <c:v>9</c:v>
                </c:pt>
                <c:pt idx="2">
                  <c:v>6</c:v>
                </c:pt>
                <c:pt idx="3">
                  <c:v>3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A1-4840-A9AE-C822B427C7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"/>
        <c:overlap val="-35"/>
        <c:axId val="58195968"/>
        <c:axId val="58197504"/>
      </c:barChart>
      <c:catAx>
        <c:axId val="58195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8197504"/>
        <c:crosses val="autoZero"/>
        <c:auto val="1"/>
        <c:lblAlgn val="ctr"/>
        <c:lblOffset val="100"/>
        <c:tickMarkSkip val="1"/>
        <c:noMultiLvlLbl val="0"/>
      </c:catAx>
      <c:valAx>
        <c:axId val="581975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8195968"/>
        <c:crosses val="autoZero"/>
        <c:crossBetween val="between"/>
      </c:valAx>
      <c:spPr>
        <a:solidFill>
          <a:srgbClr val="FFFFFF">
            <a:alpha val="100000"/>
          </a:srgbClr>
        </a:solidFill>
        <a:ln w="3175">
          <a:noFill/>
        </a:ln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Porcentaje</a:t>
            </a:r>
          </a:p>
        </c:rich>
      </c:tx>
      <c:layout>
        <c:manualLayout>
          <c:xMode val="edge"/>
          <c:yMode val="edge"/>
          <c:x val="0.22514198255780382"/>
          <c:y val="2.95100027212317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873929008567942E-2"/>
          <c:y val="0.20748432736493799"/>
          <c:w val="0.48806609547123631"/>
          <c:h val="0.56822230138938368"/>
        </c:manualLayout>
      </c:layout>
      <c:pieChart>
        <c:varyColors val="1"/>
        <c:ser>
          <c:idx val="0"/>
          <c:order val="0"/>
          <c:dPt>
            <c:idx val="0"/>
            <c:bubble3D val="0"/>
            <c:explosion val="24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5E86-4871-83F8-797AD37BB4A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E86-4871-83F8-797AD37BB4A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E86-4871-83F8-797AD37BB4A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E86-4871-83F8-797AD37BB4A1}"/>
              </c:ext>
            </c:extLst>
          </c:dPt>
          <c:dPt>
            <c:idx val="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5E86-4871-83F8-797AD37BB4A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E86-4871-83F8-797AD37BB4A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5E86-4871-83F8-797AD37BB4A1}"/>
              </c:ext>
            </c:extLst>
          </c:dPt>
          <c:cat>
            <c:strRef>
              <c:f>'(с)'!$I$152:$I$158</c:f>
              <c:strCache>
                <c:ptCount val="7"/>
                <c:pt idx="0">
                  <c:v>CABA</c:v>
                </c:pt>
                <c:pt idx="1">
                  <c:v>Prov. de Bs. As.</c:v>
                </c:pt>
                <c:pt idx="2">
                  <c:v>Noroeste</c:v>
                </c:pt>
                <c:pt idx="3">
                  <c:v>Nordeste</c:v>
                </c:pt>
                <c:pt idx="4">
                  <c:v>Patagonia</c:v>
                </c:pt>
                <c:pt idx="5">
                  <c:v>Centro</c:v>
                </c:pt>
                <c:pt idx="6">
                  <c:v>Nuevo Cuyo </c:v>
                </c:pt>
              </c:strCache>
            </c:strRef>
          </c:cat>
          <c:val>
            <c:numRef>
              <c:f>'(с)'!$J$152:$J$158</c:f>
              <c:numCache>
                <c:formatCode>General</c:formatCode>
                <c:ptCount val="7"/>
                <c:pt idx="0">
                  <c:v>0.20200000000000001</c:v>
                </c:pt>
                <c:pt idx="1">
                  <c:v>307.60000000000002</c:v>
                </c:pt>
                <c:pt idx="2">
                  <c:v>559.9</c:v>
                </c:pt>
                <c:pt idx="3">
                  <c:v>289.7</c:v>
                </c:pt>
                <c:pt idx="4">
                  <c:v>705.92000000000007</c:v>
                </c:pt>
                <c:pt idx="5">
                  <c:v>377.1</c:v>
                </c:pt>
                <c:pt idx="6">
                  <c:v>315.2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E86-4871-83F8-797AD37BB4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1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2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3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4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5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6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ayout>
        <c:manualLayout>
          <c:xMode val="edge"/>
          <c:yMode val="edge"/>
          <c:x val="0.46973413164430239"/>
          <c:y val="0.14238450126844512"/>
          <c:w val="0.51573904728901565"/>
          <c:h val="0.84106163151010827"/>
        </c:manualLayout>
      </c:layout>
      <c:overlay val="0"/>
      <c:spPr>
        <a:noFill/>
        <a:ln w="3175">
          <a:noFill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ru-RU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Porcentaje</a:t>
            </a:r>
          </a:p>
        </c:rich>
      </c:tx>
      <c:layout>
        <c:manualLayout>
          <c:xMode val="edge"/>
          <c:yMode val="edge"/>
          <c:x val="0.22514181695030056"/>
          <c:y val="2.95100612423447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8739290085679476E-2"/>
          <c:y val="0.20748432736493799"/>
          <c:w val="0.48806609547123597"/>
          <c:h val="0.56822230138938401"/>
        </c:manualLayout>
      </c:layout>
      <c:pieChart>
        <c:varyColors val="1"/>
        <c:ser>
          <c:idx val="0"/>
          <c:order val="0"/>
          <c:dPt>
            <c:idx val="0"/>
            <c:bubble3D val="0"/>
            <c:explosion val="24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3B7B-40E7-B8D3-08EA782C9BE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B7B-40E7-B8D3-08EA782C9BE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3B7B-40E7-B8D3-08EA782C9BE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B7B-40E7-B8D3-08EA782C9BE0}"/>
              </c:ext>
            </c:extLst>
          </c:dPt>
          <c:dPt>
            <c:idx val="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3B7B-40E7-B8D3-08EA782C9BE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B7B-40E7-B8D3-08EA782C9BE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3B7B-40E7-B8D3-08EA782C9BE0}"/>
              </c:ext>
            </c:extLst>
          </c:dPt>
          <c:cat>
            <c:strRef>
              <c:f>'(с)'!$I$152:$I$158</c:f>
              <c:strCache>
                <c:ptCount val="7"/>
                <c:pt idx="0">
                  <c:v>CABA</c:v>
                </c:pt>
                <c:pt idx="1">
                  <c:v>Prov. de Bs. As.</c:v>
                </c:pt>
                <c:pt idx="2">
                  <c:v>Noroeste</c:v>
                </c:pt>
                <c:pt idx="3">
                  <c:v>Nordeste</c:v>
                </c:pt>
                <c:pt idx="4">
                  <c:v>Patagonia</c:v>
                </c:pt>
                <c:pt idx="5">
                  <c:v>Centro</c:v>
                </c:pt>
                <c:pt idx="6">
                  <c:v>Nuevo Cuyo </c:v>
                </c:pt>
              </c:strCache>
            </c:strRef>
          </c:cat>
          <c:val>
            <c:numRef>
              <c:f>'(с)'!$J$152:$J$158</c:f>
              <c:numCache>
                <c:formatCode>General</c:formatCode>
                <c:ptCount val="7"/>
                <c:pt idx="0">
                  <c:v>0.20200000000000001</c:v>
                </c:pt>
                <c:pt idx="1">
                  <c:v>307.60000000000002</c:v>
                </c:pt>
                <c:pt idx="2">
                  <c:v>559.9</c:v>
                </c:pt>
                <c:pt idx="3">
                  <c:v>289.7</c:v>
                </c:pt>
                <c:pt idx="4">
                  <c:v>705.92000000000007</c:v>
                </c:pt>
                <c:pt idx="5">
                  <c:v>377.1</c:v>
                </c:pt>
                <c:pt idx="6">
                  <c:v>315.2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B7B-40E7-B8D3-08EA782C9B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1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2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3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4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5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6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ayout>
        <c:manualLayout>
          <c:xMode val="edge"/>
          <c:yMode val="edge"/>
          <c:x val="0.46750096064294716"/>
          <c:y val="0.12056819286478078"/>
          <c:w val="0.51750096064294648"/>
          <c:h val="0.86170603674540713"/>
        </c:manualLayout>
      </c:layout>
      <c:overlay val="0"/>
      <c:spPr>
        <a:noFill/>
        <a:ln w="3175">
          <a:noFill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ru-RU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8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Distribución de frecuencias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9876339653751007"/>
          <c:y val="0.113643269522941"/>
          <c:w val="0.69901071723000818"/>
          <c:h val="0.6506229109693102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27000">
                  <a:srgbClr val="FE4444"/>
                </a:gs>
                <a:gs pos="100000">
                  <a:srgbClr val="832B2B"/>
                </a:gs>
              </a:gsLst>
              <a:lin ang="10440000" scaled="0"/>
            </a:gradFill>
          </c:spPr>
          <c:invertIfNegative val="0"/>
          <c:cat>
            <c:strRef>
              <c:f>'(с)'!$G$153:$G$157</c:f>
              <c:strCache>
                <c:ptCount val="5"/>
                <c:pt idx="0">
                  <c:v>&lt;61,7</c:v>
                </c:pt>
                <c:pt idx="1">
                  <c:v>&lt;123,2</c:v>
                </c:pt>
                <c:pt idx="2">
                  <c:v>&lt;184,6</c:v>
                </c:pt>
                <c:pt idx="3">
                  <c:v>&lt;246,1</c:v>
                </c:pt>
                <c:pt idx="4">
                  <c:v>&lt;307,6</c:v>
                </c:pt>
              </c:strCache>
            </c:strRef>
          </c:cat>
          <c:val>
            <c:numRef>
              <c:f>'(с)'!$H$153:$H$157</c:f>
              <c:numCache>
                <c:formatCode>General</c:formatCode>
                <c:ptCount val="5"/>
                <c:pt idx="0">
                  <c:v>5</c:v>
                </c:pt>
                <c:pt idx="1">
                  <c:v>9</c:v>
                </c:pt>
                <c:pt idx="2">
                  <c:v>6</c:v>
                </c:pt>
                <c:pt idx="3">
                  <c:v>3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99-44C5-9F79-C263CE5069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"/>
        <c:overlap val="-35"/>
        <c:axId val="55825536"/>
        <c:axId val="55827072"/>
      </c:barChart>
      <c:catAx>
        <c:axId val="5582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5827072"/>
        <c:crosses val="autoZero"/>
        <c:auto val="1"/>
        <c:lblAlgn val="ctr"/>
        <c:lblOffset val="100"/>
        <c:tickMarkSkip val="1"/>
        <c:noMultiLvlLbl val="0"/>
      </c:catAx>
      <c:valAx>
        <c:axId val="558270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5825536"/>
        <c:crosses val="autoZero"/>
        <c:crossBetween val="between"/>
      </c:valAx>
      <c:spPr>
        <a:solidFill>
          <a:srgbClr val="FFFFFF">
            <a:alpha val="100000"/>
          </a:srgbClr>
        </a:solidFill>
        <a:ln w="3175">
          <a:noFill/>
        </a:ln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Porcentaje</a:t>
            </a:r>
          </a:p>
        </c:rich>
      </c:tx>
      <c:layout>
        <c:manualLayout>
          <c:xMode val="edge"/>
          <c:yMode val="edge"/>
          <c:x val="0.22514183833081469"/>
          <c:y val="2.951021747281591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8739290085679476E-2"/>
          <c:y val="0.20748432736493799"/>
          <c:w val="0.48806609547123597"/>
          <c:h val="0.56822230138938401"/>
        </c:manualLayout>
      </c:layout>
      <c:pieChart>
        <c:varyColors val="1"/>
        <c:ser>
          <c:idx val="0"/>
          <c:order val="0"/>
          <c:dPt>
            <c:idx val="0"/>
            <c:bubble3D val="0"/>
            <c:explosion val="24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7973-43AC-A630-AC4E21C04A4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973-43AC-A630-AC4E21C04A4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7973-43AC-A630-AC4E21C04A4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973-43AC-A630-AC4E21C04A49}"/>
              </c:ext>
            </c:extLst>
          </c:dPt>
          <c:dPt>
            <c:idx val="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7973-43AC-A630-AC4E21C04A4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973-43AC-A630-AC4E21C04A4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7973-43AC-A630-AC4E21C04A49}"/>
              </c:ext>
            </c:extLst>
          </c:dPt>
          <c:cat>
            <c:strRef>
              <c:f>'(с)'!$I$152:$I$158</c:f>
              <c:strCache>
                <c:ptCount val="7"/>
                <c:pt idx="0">
                  <c:v>CABA</c:v>
                </c:pt>
                <c:pt idx="1">
                  <c:v>Prov. de Bs. As.</c:v>
                </c:pt>
                <c:pt idx="2">
                  <c:v>Noroeste</c:v>
                </c:pt>
                <c:pt idx="3">
                  <c:v>Nordeste</c:v>
                </c:pt>
                <c:pt idx="4">
                  <c:v>Patagonia</c:v>
                </c:pt>
                <c:pt idx="5">
                  <c:v>Centro</c:v>
                </c:pt>
                <c:pt idx="6">
                  <c:v>Nuevo Cuyo </c:v>
                </c:pt>
              </c:strCache>
            </c:strRef>
          </c:cat>
          <c:val>
            <c:numRef>
              <c:f>'(с)'!$J$152:$J$158</c:f>
              <c:numCache>
                <c:formatCode>General</c:formatCode>
                <c:ptCount val="7"/>
                <c:pt idx="0">
                  <c:v>0.20200000000000001</c:v>
                </c:pt>
                <c:pt idx="1">
                  <c:v>307.60000000000002</c:v>
                </c:pt>
                <c:pt idx="2">
                  <c:v>559.9</c:v>
                </c:pt>
                <c:pt idx="3">
                  <c:v>289.7</c:v>
                </c:pt>
                <c:pt idx="4">
                  <c:v>705.92000000000007</c:v>
                </c:pt>
                <c:pt idx="5">
                  <c:v>377.1</c:v>
                </c:pt>
                <c:pt idx="6">
                  <c:v>315.2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973-43AC-A630-AC4E21C04A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1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2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3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4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5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6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ayout>
        <c:manualLayout>
          <c:xMode val="edge"/>
          <c:yMode val="edge"/>
          <c:x val="0.46616625573318476"/>
          <c:y val="0.12056805399325091"/>
          <c:w val="0.51879788700654861"/>
          <c:h val="0.86170603674540702"/>
        </c:manualLayout>
      </c:layout>
      <c:overlay val="0"/>
      <c:spPr>
        <a:noFill/>
        <a:ln w="3175">
          <a:noFill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ru-RU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8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Distribución de frecuencias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9876339653751007"/>
          <c:y val="0.113643269522941"/>
          <c:w val="0.69901071723000818"/>
          <c:h val="0.6506229109693102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27000">
                  <a:srgbClr val="FE4444"/>
                </a:gs>
                <a:gs pos="100000">
                  <a:srgbClr val="832B2B"/>
                </a:gs>
              </a:gsLst>
              <a:lin ang="10440000" scaled="0"/>
            </a:gradFill>
          </c:spPr>
          <c:invertIfNegative val="0"/>
          <c:cat>
            <c:strRef>
              <c:f>'(с)'!$G$153:$G$157</c:f>
              <c:strCache>
                <c:ptCount val="5"/>
                <c:pt idx="0">
                  <c:v>&lt;61,7</c:v>
                </c:pt>
                <c:pt idx="1">
                  <c:v>&lt;123,2</c:v>
                </c:pt>
                <c:pt idx="2">
                  <c:v>&lt;184,6</c:v>
                </c:pt>
                <c:pt idx="3">
                  <c:v>&lt;246,1</c:v>
                </c:pt>
                <c:pt idx="4">
                  <c:v>&lt;307,6</c:v>
                </c:pt>
              </c:strCache>
            </c:strRef>
          </c:cat>
          <c:val>
            <c:numRef>
              <c:f>'(с)'!$H$153:$H$157</c:f>
              <c:numCache>
                <c:formatCode>General</c:formatCode>
                <c:ptCount val="5"/>
                <c:pt idx="0">
                  <c:v>5</c:v>
                </c:pt>
                <c:pt idx="1">
                  <c:v>9</c:v>
                </c:pt>
                <c:pt idx="2">
                  <c:v>6</c:v>
                </c:pt>
                <c:pt idx="3">
                  <c:v>3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CA-4192-BE6B-27910BD76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"/>
        <c:overlap val="-35"/>
        <c:axId val="56211328"/>
        <c:axId val="56212864"/>
      </c:barChart>
      <c:catAx>
        <c:axId val="5621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6212864"/>
        <c:crosses val="autoZero"/>
        <c:auto val="1"/>
        <c:lblAlgn val="ctr"/>
        <c:lblOffset val="100"/>
        <c:tickMarkSkip val="1"/>
        <c:noMultiLvlLbl val="0"/>
      </c:catAx>
      <c:valAx>
        <c:axId val="562128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6211328"/>
        <c:crosses val="autoZero"/>
        <c:crossBetween val="between"/>
      </c:valAx>
      <c:spPr>
        <a:solidFill>
          <a:srgbClr val="FFFFFF">
            <a:alpha val="100000"/>
          </a:srgbClr>
        </a:solidFill>
        <a:ln w="3175">
          <a:noFill/>
        </a:ln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Porcentaje</a:t>
            </a:r>
          </a:p>
        </c:rich>
      </c:tx>
      <c:layout>
        <c:manualLayout>
          <c:xMode val="edge"/>
          <c:yMode val="edge"/>
          <c:x val="0.22514183833081469"/>
          <c:y val="2.951021747281591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8739290085679476E-2"/>
          <c:y val="0.20748432736493799"/>
          <c:w val="0.48806609547123597"/>
          <c:h val="0.56822230138938401"/>
        </c:manualLayout>
      </c:layout>
      <c:pieChart>
        <c:varyColors val="1"/>
        <c:ser>
          <c:idx val="0"/>
          <c:order val="0"/>
          <c:dPt>
            <c:idx val="0"/>
            <c:bubble3D val="0"/>
            <c:explosion val="24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5A0D-46EC-BA9F-6FABB63A372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A0D-46EC-BA9F-6FABB63A372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A0D-46EC-BA9F-6FABB63A372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A0D-46EC-BA9F-6FABB63A3727}"/>
              </c:ext>
            </c:extLst>
          </c:dPt>
          <c:dPt>
            <c:idx val="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5A0D-46EC-BA9F-6FABB63A372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A0D-46EC-BA9F-6FABB63A372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5A0D-46EC-BA9F-6FABB63A3727}"/>
              </c:ext>
            </c:extLst>
          </c:dPt>
          <c:cat>
            <c:strRef>
              <c:f>'(с)'!$I$152:$I$158</c:f>
              <c:strCache>
                <c:ptCount val="7"/>
                <c:pt idx="0">
                  <c:v>CABA</c:v>
                </c:pt>
                <c:pt idx="1">
                  <c:v>Prov. de Bs. As.</c:v>
                </c:pt>
                <c:pt idx="2">
                  <c:v>Noroeste</c:v>
                </c:pt>
                <c:pt idx="3">
                  <c:v>Nordeste</c:v>
                </c:pt>
                <c:pt idx="4">
                  <c:v>Patagonia</c:v>
                </c:pt>
                <c:pt idx="5">
                  <c:v>Centro</c:v>
                </c:pt>
                <c:pt idx="6">
                  <c:v>Nuevo Cuyo </c:v>
                </c:pt>
              </c:strCache>
            </c:strRef>
          </c:cat>
          <c:val>
            <c:numRef>
              <c:f>'(с)'!$J$152:$J$158</c:f>
              <c:numCache>
                <c:formatCode>General</c:formatCode>
                <c:ptCount val="7"/>
                <c:pt idx="0">
                  <c:v>0.20200000000000001</c:v>
                </c:pt>
                <c:pt idx="1">
                  <c:v>307.60000000000002</c:v>
                </c:pt>
                <c:pt idx="2">
                  <c:v>559.9</c:v>
                </c:pt>
                <c:pt idx="3">
                  <c:v>289.7</c:v>
                </c:pt>
                <c:pt idx="4">
                  <c:v>705.92000000000007</c:v>
                </c:pt>
                <c:pt idx="5">
                  <c:v>377.1</c:v>
                </c:pt>
                <c:pt idx="6">
                  <c:v>315.2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A0D-46EC-BA9F-6FABB63A37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1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2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3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4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5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6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ayout>
        <c:manualLayout>
          <c:xMode val="edge"/>
          <c:yMode val="edge"/>
          <c:x val="0.46750112675309524"/>
          <c:y val="0.12056805399325091"/>
          <c:w val="0.51750112675309523"/>
          <c:h val="0.86170603674540702"/>
        </c:manualLayout>
      </c:layout>
      <c:overlay val="0"/>
      <c:spPr>
        <a:noFill/>
        <a:ln w="3175">
          <a:noFill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ru-RU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8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Distribución de frecuencias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9876339653751007"/>
          <c:y val="0.113643269522941"/>
          <c:w val="0.69901071723000818"/>
          <c:h val="0.6506229109693102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27000">
                  <a:srgbClr val="FE4444"/>
                </a:gs>
                <a:gs pos="100000">
                  <a:srgbClr val="832B2B"/>
                </a:gs>
              </a:gsLst>
              <a:lin ang="10440000" scaled="0"/>
            </a:gradFill>
          </c:spPr>
          <c:invertIfNegative val="0"/>
          <c:cat>
            <c:strRef>
              <c:f>'(с)'!$G$153:$G$157</c:f>
              <c:strCache>
                <c:ptCount val="5"/>
                <c:pt idx="0">
                  <c:v>&lt;61,7</c:v>
                </c:pt>
                <c:pt idx="1">
                  <c:v>&lt;123,2</c:v>
                </c:pt>
                <c:pt idx="2">
                  <c:v>&lt;184,6</c:v>
                </c:pt>
                <c:pt idx="3">
                  <c:v>&lt;246,1</c:v>
                </c:pt>
                <c:pt idx="4">
                  <c:v>&lt;307,6</c:v>
                </c:pt>
              </c:strCache>
            </c:strRef>
          </c:cat>
          <c:val>
            <c:numRef>
              <c:f>'(с)'!$H$153:$H$157</c:f>
              <c:numCache>
                <c:formatCode>General</c:formatCode>
                <c:ptCount val="5"/>
                <c:pt idx="0">
                  <c:v>5</c:v>
                </c:pt>
                <c:pt idx="1">
                  <c:v>9</c:v>
                </c:pt>
                <c:pt idx="2">
                  <c:v>6</c:v>
                </c:pt>
                <c:pt idx="3">
                  <c:v>3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66-47E8-927E-0E2E86C53B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"/>
        <c:overlap val="-35"/>
        <c:axId val="56277632"/>
        <c:axId val="56287616"/>
      </c:barChart>
      <c:catAx>
        <c:axId val="56277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6287616"/>
        <c:crosses val="autoZero"/>
        <c:auto val="1"/>
        <c:lblAlgn val="ctr"/>
        <c:lblOffset val="100"/>
        <c:tickMarkSkip val="1"/>
        <c:noMultiLvlLbl val="0"/>
      </c:catAx>
      <c:valAx>
        <c:axId val="562876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6277632"/>
        <c:crosses val="autoZero"/>
        <c:crossBetween val="between"/>
      </c:valAx>
      <c:spPr>
        <a:solidFill>
          <a:srgbClr val="FFFFFF">
            <a:alpha val="100000"/>
          </a:srgbClr>
        </a:solidFill>
        <a:ln w="3175">
          <a:noFill/>
        </a:ln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Porcentaje</a:t>
            </a:r>
          </a:p>
        </c:rich>
      </c:tx>
      <c:layout>
        <c:manualLayout>
          <c:xMode val="edge"/>
          <c:yMode val="edge"/>
          <c:x val="0.22514192304909256"/>
          <c:y val="2.95103977387442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8739290085679476E-2"/>
          <c:y val="0.20748432736493799"/>
          <c:w val="0.48806609547123597"/>
          <c:h val="0.56822230138938401"/>
        </c:manualLayout>
      </c:layout>
      <c:pieChart>
        <c:varyColors val="1"/>
        <c:ser>
          <c:idx val="0"/>
          <c:order val="0"/>
          <c:dPt>
            <c:idx val="0"/>
            <c:bubble3D val="0"/>
            <c:explosion val="24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4491-4EB1-8AC6-9CC5C8D60A0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491-4EB1-8AC6-9CC5C8D60A0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4491-4EB1-8AC6-9CC5C8D60A0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491-4EB1-8AC6-9CC5C8D60A05}"/>
              </c:ext>
            </c:extLst>
          </c:dPt>
          <c:dPt>
            <c:idx val="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4491-4EB1-8AC6-9CC5C8D60A0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491-4EB1-8AC6-9CC5C8D60A0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4491-4EB1-8AC6-9CC5C8D60A05}"/>
              </c:ext>
            </c:extLst>
          </c:dPt>
          <c:cat>
            <c:strRef>
              <c:f>'(с)'!$I$152:$I$158</c:f>
              <c:strCache>
                <c:ptCount val="7"/>
                <c:pt idx="0">
                  <c:v>CABA</c:v>
                </c:pt>
                <c:pt idx="1">
                  <c:v>Prov. de Bs. As.</c:v>
                </c:pt>
                <c:pt idx="2">
                  <c:v>Noroeste</c:v>
                </c:pt>
                <c:pt idx="3">
                  <c:v>Nordeste</c:v>
                </c:pt>
                <c:pt idx="4">
                  <c:v>Patagonia</c:v>
                </c:pt>
                <c:pt idx="5">
                  <c:v>Centro</c:v>
                </c:pt>
                <c:pt idx="6">
                  <c:v>Nuevo Cuyo </c:v>
                </c:pt>
              </c:strCache>
            </c:strRef>
          </c:cat>
          <c:val>
            <c:numRef>
              <c:f>'(с)'!$J$152:$J$158</c:f>
              <c:numCache>
                <c:formatCode>General</c:formatCode>
                <c:ptCount val="7"/>
                <c:pt idx="0">
                  <c:v>0.20200000000000001</c:v>
                </c:pt>
                <c:pt idx="1">
                  <c:v>307.60000000000002</c:v>
                </c:pt>
                <c:pt idx="2">
                  <c:v>559.9</c:v>
                </c:pt>
                <c:pt idx="3">
                  <c:v>289.7</c:v>
                </c:pt>
                <c:pt idx="4">
                  <c:v>705.92000000000007</c:v>
                </c:pt>
                <c:pt idx="5">
                  <c:v>377.1</c:v>
                </c:pt>
                <c:pt idx="6">
                  <c:v>315.2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491-4EB1-8AC6-9CC5C8D60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1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2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3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4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5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egendEntry>
        <c:idx val="6"/>
        <c:txPr>
          <a:bodyPr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</c:legendEntry>
      <c:layout>
        <c:manualLayout>
          <c:xMode val="edge"/>
          <c:yMode val="edge"/>
          <c:x val="0.4636598056821844"/>
          <c:y val="0.11923127397536853"/>
          <c:w val="0.52130391595787362"/>
          <c:h val="0.86154350898445387"/>
        </c:manualLayout>
      </c:layout>
      <c:overlay val="0"/>
      <c:spPr>
        <a:noFill/>
        <a:ln w="3175">
          <a:noFill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ru-RU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8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Distribución de frecuencias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9876339653751007"/>
          <c:y val="0.113643269522941"/>
          <c:w val="0.69901071723000818"/>
          <c:h val="0.6506229109693102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27000">
                  <a:srgbClr val="FE4444"/>
                </a:gs>
                <a:gs pos="100000">
                  <a:srgbClr val="832B2B"/>
                </a:gs>
              </a:gsLst>
              <a:lin ang="10440000" scaled="0"/>
            </a:gradFill>
          </c:spPr>
          <c:invertIfNegative val="0"/>
          <c:cat>
            <c:strRef>
              <c:f>'(с)'!$G$153:$G$157</c:f>
              <c:strCache>
                <c:ptCount val="5"/>
                <c:pt idx="0">
                  <c:v>&lt;61,7</c:v>
                </c:pt>
                <c:pt idx="1">
                  <c:v>&lt;123,2</c:v>
                </c:pt>
                <c:pt idx="2">
                  <c:v>&lt;184,6</c:v>
                </c:pt>
                <c:pt idx="3">
                  <c:v>&lt;246,1</c:v>
                </c:pt>
                <c:pt idx="4">
                  <c:v>&lt;307,6</c:v>
                </c:pt>
              </c:strCache>
            </c:strRef>
          </c:cat>
          <c:val>
            <c:numRef>
              <c:f>'(с)'!$H$153:$H$157</c:f>
              <c:numCache>
                <c:formatCode>General</c:formatCode>
                <c:ptCount val="5"/>
                <c:pt idx="0">
                  <c:v>5</c:v>
                </c:pt>
                <c:pt idx="1">
                  <c:v>9</c:v>
                </c:pt>
                <c:pt idx="2">
                  <c:v>6</c:v>
                </c:pt>
                <c:pt idx="3">
                  <c:v>3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84-4DE5-8F4B-01F98E58B6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"/>
        <c:overlap val="-35"/>
        <c:axId val="57453952"/>
        <c:axId val="57455744"/>
      </c:barChart>
      <c:catAx>
        <c:axId val="5745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455744"/>
        <c:crosses val="autoZero"/>
        <c:auto val="1"/>
        <c:lblAlgn val="ctr"/>
        <c:lblOffset val="100"/>
        <c:tickMarkSkip val="1"/>
        <c:noMultiLvlLbl val="0"/>
      </c:catAx>
      <c:valAx>
        <c:axId val="574557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57453952"/>
        <c:crosses val="autoZero"/>
        <c:crossBetween val="between"/>
      </c:valAx>
      <c:spPr>
        <a:solidFill>
          <a:srgbClr val="FFFFFF">
            <a:alpha val="100000"/>
          </a:srgbClr>
        </a:solidFill>
        <a:ln w="3175">
          <a:noFill/>
        </a:ln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noFill/>
      <a:prstDash val="solid"/>
      <a:round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 alignWithMargins="0"/>
    <c:pageMargins b="1" l="0.75000000000000022" r="0.75000000000000022" t="1" header="0.5" footer="0.5"/>
    <c:pageSetup/>
  </c:printSettings>
</c:chartSpace>
</file>

<file path=xl/ctrlProps/ctrlProp1.xml><?xml version="1.0" encoding="utf-8"?>
<formControlPr xmlns="http://schemas.microsoft.com/office/spreadsheetml/2009/9/main" objectType="Drop" dropLines="20" dropStyle="combo" dx="26" fmlaLink="'(с)'!$F$145" fmlaRange="'(с)'!$M$52:$M$150" sel="1" val="0"/>
</file>

<file path=xl/ctrlProps/ctrlProp10.xml><?xml version="1.0" encoding="utf-8"?>
<formControlPr xmlns="http://schemas.microsoft.com/office/spreadsheetml/2009/9/main" objectType="Drop" dropLines="20" dropStyle="combo" dx="26" fmlaLink="'(с)'!$F$145" fmlaRange="'(с)'!$M$52:$M$150" sel="1" val="0"/>
</file>

<file path=xl/ctrlProps/ctrlProp11.xml><?xml version="1.0" encoding="utf-8"?>
<formControlPr xmlns="http://schemas.microsoft.com/office/spreadsheetml/2009/9/main" objectType="Drop" dropLines="15" dropStyle="combo" dx="26" fmlaLink="'(с)'!$A$136" fmlaRange="'(с)'!$B$51:$B$78" sel="5" val="0"/>
</file>

<file path=xl/ctrlProps/ctrlProp12.xml><?xml version="1.0" encoding="utf-8"?>
<formControlPr xmlns="http://schemas.microsoft.com/office/spreadsheetml/2009/9/main" objectType="Drop" dropLines="20" dropStyle="combo" dx="26" fmlaLink="'(с)'!$F$147" fmlaRange="'(с)'!$Q$51:$Q$150" sel="1" val="0"/>
</file>

<file path=xl/ctrlProps/ctrlProp13.xml><?xml version="1.0" encoding="utf-8"?>
<formControlPr xmlns="http://schemas.microsoft.com/office/spreadsheetml/2009/9/main" objectType="Drop" dropLines="10" dropStyle="combo" dx="26" fmlaLink="'(с)'!$C$119" fmlaRange="'(с)'!$C$120:$C$128" sel="1" val="0"/>
</file>

<file path=xl/ctrlProps/ctrlProp14.xml><?xml version="1.0" encoding="utf-8"?>
<formControlPr xmlns="http://schemas.microsoft.com/office/spreadsheetml/2009/9/main" objectType="Drop" dropLines="10" dropStyle="combo" dx="26" fmlaLink="'(с)'!$C$129" fmlaRange="'(с)'!$C$120:$C$128" sel="1" val="0"/>
</file>

<file path=xl/ctrlProps/ctrlProp15.xml><?xml version="1.0" encoding="utf-8"?>
<formControlPr xmlns="http://schemas.microsoft.com/office/spreadsheetml/2009/9/main" objectType="Spin" dx="16" fmlaLink="'(с)'!$F$145" max="100" min="1" page="10"/>
</file>

<file path=xl/ctrlProps/ctrlProp16.xml><?xml version="1.0" encoding="utf-8"?>
<formControlPr xmlns="http://schemas.microsoft.com/office/spreadsheetml/2009/9/main" objectType="Drop" dropLines="12" dropStyle="combo" dx="26" fmlaLink="'(с)'!$C$140" fmlaRange="'(с)'!$B$141:$B$152" sel="11" val="0"/>
</file>

<file path=xl/ctrlProps/ctrlProp17.xml><?xml version="1.0" encoding="utf-8"?>
<formControlPr xmlns="http://schemas.microsoft.com/office/spreadsheetml/2009/9/main" objectType="Drop" dropLines="10" dropStyle="combo" dx="26" fmlaLink="'(с)'!$G$141" fmlaRange="'(с)'!$I$51:$I$100" sel="1" val="0"/>
</file>

<file path=xl/ctrlProps/ctrlProp18.xml><?xml version="1.0" encoding="utf-8"?>
<formControlPr xmlns="http://schemas.microsoft.com/office/spreadsheetml/2009/9/main" objectType="Drop" dropLines="10" dropStyle="combo" dx="26" fmlaLink="'(с)'!$G$143" fmlaRange="'(с)'!$I$51:$I$100" sel="1" val="0"/>
</file>

<file path=xl/ctrlProps/ctrlProp19.xml><?xml version="1.0" encoding="utf-8"?>
<formControlPr xmlns="http://schemas.microsoft.com/office/spreadsheetml/2009/9/main" objectType="Drop" dropLines="20" dropStyle="combo" dx="26" fmlaLink="'(с)'!$F$145" fmlaRange="'(с)'!$M$52:$M$150" sel="1" val="0"/>
</file>

<file path=xl/ctrlProps/ctrlProp2.xml><?xml version="1.0" encoding="utf-8"?>
<formControlPr xmlns="http://schemas.microsoft.com/office/spreadsheetml/2009/9/main" objectType="Drop" dropLines="15" dropStyle="combo" dx="26" fmlaLink="'(с)'!$A$136" fmlaRange="'(с)'!$B$51:$B$78" sel="5" val="0"/>
</file>

<file path=xl/ctrlProps/ctrlProp20.xml><?xml version="1.0" encoding="utf-8"?>
<formControlPr xmlns="http://schemas.microsoft.com/office/spreadsheetml/2009/9/main" objectType="Drop" dropLines="15" dropStyle="combo" dx="26" fmlaLink="'(с)'!$A$136" fmlaRange="'(с)'!$B$51:$B$78" sel="5" val="0"/>
</file>

<file path=xl/ctrlProps/ctrlProp21.xml><?xml version="1.0" encoding="utf-8"?>
<formControlPr xmlns="http://schemas.microsoft.com/office/spreadsheetml/2009/9/main" objectType="Drop" dropLines="20" dropStyle="combo" dx="26" fmlaLink="'(с)'!$F$147" fmlaRange="'(с)'!$Q$51:$Q$150" sel="1" val="0"/>
</file>

<file path=xl/ctrlProps/ctrlProp22.xml><?xml version="1.0" encoding="utf-8"?>
<formControlPr xmlns="http://schemas.microsoft.com/office/spreadsheetml/2009/9/main" objectType="Drop" dropLines="10" dropStyle="combo" dx="26" fmlaLink="'(с)'!$C$119" fmlaRange="'(с)'!$C$120:$C$128" sel="1" val="0"/>
</file>

<file path=xl/ctrlProps/ctrlProp23.xml><?xml version="1.0" encoding="utf-8"?>
<formControlPr xmlns="http://schemas.microsoft.com/office/spreadsheetml/2009/9/main" objectType="Drop" dropLines="10" dropStyle="combo" dx="26" fmlaLink="'(с)'!$C$129" fmlaRange="'(с)'!$C$120:$C$128" sel="1" val="0"/>
</file>

<file path=xl/ctrlProps/ctrlProp24.xml><?xml version="1.0" encoding="utf-8"?>
<formControlPr xmlns="http://schemas.microsoft.com/office/spreadsheetml/2009/9/main" objectType="Spin" dx="16" fmlaLink="'(с)'!$F$145" max="100" min="1" page="10"/>
</file>

<file path=xl/ctrlProps/ctrlProp25.xml><?xml version="1.0" encoding="utf-8"?>
<formControlPr xmlns="http://schemas.microsoft.com/office/spreadsheetml/2009/9/main" objectType="Drop" dropLines="12" dropStyle="combo" dx="26" fmlaLink="'(с)'!$C$140" fmlaRange="'(с)'!$B$141:$B$152" sel="11" val="0"/>
</file>

<file path=xl/ctrlProps/ctrlProp26.xml><?xml version="1.0" encoding="utf-8"?>
<formControlPr xmlns="http://schemas.microsoft.com/office/spreadsheetml/2009/9/main" objectType="Drop" dropLines="10" dropStyle="combo" dx="26" fmlaLink="'(с)'!$G$141" fmlaRange="'(с)'!$I$51:$I$100" sel="1" val="0"/>
</file>

<file path=xl/ctrlProps/ctrlProp27.xml><?xml version="1.0" encoding="utf-8"?>
<formControlPr xmlns="http://schemas.microsoft.com/office/spreadsheetml/2009/9/main" objectType="Drop" dropLines="10" dropStyle="combo" dx="26" fmlaLink="'(с)'!$G$143" fmlaRange="'(с)'!$I$51:$I$100" sel="1" val="0"/>
</file>

<file path=xl/ctrlProps/ctrlProp28.xml><?xml version="1.0" encoding="utf-8"?>
<formControlPr xmlns="http://schemas.microsoft.com/office/spreadsheetml/2009/9/main" objectType="Drop" dropLines="20" dropStyle="combo" dx="26" fmlaLink="'(с)'!$F$145" fmlaRange="'(с)'!$M$52:$M$150" sel="1" val="0"/>
</file>

<file path=xl/ctrlProps/ctrlProp29.xml><?xml version="1.0" encoding="utf-8"?>
<formControlPr xmlns="http://schemas.microsoft.com/office/spreadsheetml/2009/9/main" objectType="Drop" dropLines="15" dropStyle="combo" dx="26" fmlaLink="'(с)'!$A$136" fmlaRange="'(с)'!$B$51:$B$78" sel="5" val="0"/>
</file>

<file path=xl/ctrlProps/ctrlProp3.xml><?xml version="1.0" encoding="utf-8"?>
<formControlPr xmlns="http://schemas.microsoft.com/office/spreadsheetml/2009/9/main" objectType="Drop" dropLines="20" dropStyle="combo" dx="26" fmlaLink="'(с)'!$F$147" fmlaRange="'(с)'!$Q$51:$Q$150" sel="1" val="0"/>
</file>

<file path=xl/ctrlProps/ctrlProp30.xml><?xml version="1.0" encoding="utf-8"?>
<formControlPr xmlns="http://schemas.microsoft.com/office/spreadsheetml/2009/9/main" objectType="Drop" dropLines="20" dropStyle="combo" dx="26" fmlaLink="'(с)'!$F$147" fmlaRange="'(с)'!$Q$51:$Q$150" sel="1" val="0"/>
</file>

<file path=xl/ctrlProps/ctrlProp31.xml><?xml version="1.0" encoding="utf-8"?>
<formControlPr xmlns="http://schemas.microsoft.com/office/spreadsheetml/2009/9/main" objectType="Drop" dropLines="10" dropStyle="combo" dx="26" fmlaLink="'(с)'!$C$119" fmlaRange="'(с)'!$C$120:$C$128" sel="1" val="0"/>
</file>

<file path=xl/ctrlProps/ctrlProp32.xml><?xml version="1.0" encoding="utf-8"?>
<formControlPr xmlns="http://schemas.microsoft.com/office/spreadsheetml/2009/9/main" objectType="Drop" dropLines="10" dropStyle="combo" dx="26" fmlaLink="'(с)'!$C$129" fmlaRange="'(с)'!$C$120:$C$128" sel="1" val="0"/>
</file>

<file path=xl/ctrlProps/ctrlProp33.xml><?xml version="1.0" encoding="utf-8"?>
<formControlPr xmlns="http://schemas.microsoft.com/office/spreadsheetml/2009/9/main" objectType="Spin" dx="16" fmlaLink="'(с)'!$F$145" max="100" min="1" page="10"/>
</file>

<file path=xl/ctrlProps/ctrlProp34.xml><?xml version="1.0" encoding="utf-8"?>
<formControlPr xmlns="http://schemas.microsoft.com/office/spreadsheetml/2009/9/main" objectType="Drop" dropLines="12" dropStyle="combo" dx="26" fmlaLink="'(с)'!$C$140" fmlaRange="'(с)'!$B$141:$B$152" sel="11" val="0"/>
</file>

<file path=xl/ctrlProps/ctrlProp35.xml><?xml version="1.0" encoding="utf-8"?>
<formControlPr xmlns="http://schemas.microsoft.com/office/spreadsheetml/2009/9/main" objectType="Drop" dropLines="10" dropStyle="combo" dx="26" fmlaLink="'(с)'!$G$141" fmlaRange="'(с)'!$I$51:$I$100" sel="1" val="0"/>
</file>

<file path=xl/ctrlProps/ctrlProp36.xml><?xml version="1.0" encoding="utf-8"?>
<formControlPr xmlns="http://schemas.microsoft.com/office/spreadsheetml/2009/9/main" objectType="Drop" dropLines="10" dropStyle="combo" dx="26" fmlaLink="'(с)'!$G$143" fmlaRange="'(с)'!$I$51:$I$100" sel="1" val="0"/>
</file>

<file path=xl/ctrlProps/ctrlProp37.xml><?xml version="1.0" encoding="utf-8"?>
<formControlPr xmlns="http://schemas.microsoft.com/office/spreadsheetml/2009/9/main" objectType="Drop" dropLines="20" dropStyle="combo" dx="26" fmlaLink="'(с)'!$F$145" fmlaRange="'(с)'!$M$52:$M$150" sel="1" val="0"/>
</file>

<file path=xl/ctrlProps/ctrlProp38.xml><?xml version="1.0" encoding="utf-8"?>
<formControlPr xmlns="http://schemas.microsoft.com/office/spreadsheetml/2009/9/main" objectType="Drop" dropLines="15" dropStyle="combo" dx="26" fmlaLink="'(с)'!$A$136" fmlaRange="'(с)'!$B$51:$B$78" sel="5" val="0"/>
</file>

<file path=xl/ctrlProps/ctrlProp39.xml><?xml version="1.0" encoding="utf-8"?>
<formControlPr xmlns="http://schemas.microsoft.com/office/spreadsheetml/2009/9/main" objectType="Drop" dropLines="20" dropStyle="combo" dx="26" fmlaLink="'(с)'!$F$147" fmlaRange="'(с)'!$Q$51:$Q$150" sel="1" val="0"/>
</file>

<file path=xl/ctrlProps/ctrlProp4.xml><?xml version="1.0" encoding="utf-8"?>
<formControlPr xmlns="http://schemas.microsoft.com/office/spreadsheetml/2009/9/main" objectType="Drop" dropLines="10" dropStyle="combo" dx="26" fmlaLink="'(с)'!$C$119" fmlaRange="'(с)'!$C$120:$C$128" sel="1" val="0"/>
</file>

<file path=xl/ctrlProps/ctrlProp40.xml><?xml version="1.0" encoding="utf-8"?>
<formControlPr xmlns="http://schemas.microsoft.com/office/spreadsheetml/2009/9/main" objectType="Drop" dropLines="10" dropStyle="combo" dx="26" fmlaLink="'(с)'!$C$119" fmlaRange="'(с)'!$C$120:$C$128" sel="1" val="0"/>
</file>

<file path=xl/ctrlProps/ctrlProp41.xml><?xml version="1.0" encoding="utf-8"?>
<formControlPr xmlns="http://schemas.microsoft.com/office/spreadsheetml/2009/9/main" objectType="Drop" dropLines="10" dropStyle="combo" dx="26" fmlaLink="'(с)'!$C$129" fmlaRange="'(с)'!$C$120:$C$128" sel="1" val="0"/>
</file>

<file path=xl/ctrlProps/ctrlProp42.xml><?xml version="1.0" encoding="utf-8"?>
<formControlPr xmlns="http://schemas.microsoft.com/office/spreadsheetml/2009/9/main" objectType="Spin" dx="16" fmlaLink="'(с)'!$F$145" max="100" min="1" page="10"/>
</file>

<file path=xl/ctrlProps/ctrlProp43.xml><?xml version="1.0" encoding="utf-8"?>
<formControlPr xmlns="http://schemas.microsoft.com/office/spreadsheetml/2009/9/main" objectType="Drop" dropLines="12" dropStyle="combo" dx="26" fmlaLink="'(с)'!$C$140" fmlaRange="'(с)'!$B$141:$B$152" sel="11" val="0"/>
</file>

<file path=xl/ctrlProps/ctrlProp44.xml><?xml version="1.0" encoding="utf-8"?>
<formControlPr xmlns="http://schemas.microsoft.com/office/spreadsheetml/2009/9/main" objectType="Drop" dropLines="10" dropStyle="combo" dx="26" fmlaLink="'(с)'!$G$141" fmlaRange="'(с)'!$I$51:$I$100" sel="1" val="0"/>
</file>

<file path=xl/ctrlProps/ctrlProp45.xml><?xml version="1.0" encoding="utf-8"?>
<formControlPr xmlns="http://schemas.microsoft.com/office/spreadsheetml/2009/9/main" objectType="Drop" dropLines="10" dropStyle="combo" dx="26" fmlaLink="'(с)'!$G$143" fmlaRange="'(с)'!$I$51:$I$100" sel="1" val="0"/>
</file>

<file path=xl/ctrlProps/ctrlProp46.xml><?xml version="1.0" encoding="utf-8"?>
<formControlPr xmlns="http://schemas.microsoft.com/office/spreadsheetml/2009/9/main" objectType="Drop" dropLines="20" dropStyle="combo" dx="26" fmlaLink="'(с)'!$F$145" fmlaRange="'(с)'!$M$52:$M$150" sel="1" val="0"/>
</file>

<file path=xl/ctrlProps/ctrlProp47.xml><?xml version="1.0" encoding="utf-8"?>
<formControlPr xmlns="http://schemas.microsoft.com/office/spreadsheetml/2009/9/main" objectType="Drop" dropLines="15" dropStyle="combo" dx="26" fmlaLink="'(с)'!$A$136" fmlaRange="'(с)'!$B$51:$B$78" sel="5" val="0"/>
</file>

<file path=xl/ctrlProps/ctrlProp48.xml><?xml version="1.0" encoding="utf-8"?>
<formControlPr xmlns="http://schemas.microsoft.com/office/spreadsheetml/2009/9/main" objectType="Drop" dropLines="20" dropStyle="combo" dx="26" fmlaLink="'(с)'!$F$147" fmlaRange="'(с)'!$Q$51:$Q$150" sel="1" val="0"/>
</file>

<file path=xl/ctrlProps/ctrlProp49.xml><?xml version="1.0" encoding="utf-8"?>
<formControlPr xmlns="http://schemas.microsoft.com/office/spreadsheetml/2009/9/main" objectType="Drop" dropLines="10" dropStyle="combo" dx="26" fmlaLink="'(с)'!$C$119" fmlaRange="'(с)'!$C$120:$C$128" sel="1" val="0"/>
</file>

<file path=xl/ctrlProps/ctrlProp5.xml><?xml version="1.0" encoding="utf-8"?>
<formControlPr xmlns="http://schemas.microsoft.com/office/spreadsheetml/2009/9/main" objectType="Drop" dropLines="10" dropStyle="combo" dx="26" fmlaLink="'(с)'!$C$129" fmlaRange="'(с)'!$C$120:$C$128" sel="1" val="0"/>
</file>

<file path=xl/ctrlProps/ctrlProp50.xml><?xml version="1.0" encoding="utf-8"?>
<formControlPr xmlns="http://schemas.microsoft.com/office/spreadsheetml/2009/9/main" objectType="Drop" dropLines="10" dropStyle="combo" dx="26" fmlaLink="'(с)'!$C$129" fmlaRange="'(с)'!$C$120:$C$128" sel="1" val="0"/>
</file>

<file path=xl/ctrlProps/ctrlProp51.xml><?xml version="1.0" encoding="utf-8"?>
<formControlPr xmlns="http://schemas.microsoft.com/office/spreadsheetml/2009/9/main" objectType="Spin" dx="16" fmlaLink="'(с)'!$F$145" max="100" min="1" page="10"/>
</file>

<file path=xl/ctrlProps/ctrlProp52.xml><?xml version="1.0" encoding="utf-8"?>
<formControlPr xmlns="http://schemas.microsoft.com/office/spreadsheetml/2009/9/main" objectType="Drop" dropLines="12" dropStyle="combo" dx="26" fmlaLink="'(с)'!$C$140" fmlaRange="'(с)'!$B$141:$B$152" sel="11" val="0"/>
</file>

<file path=xl/ctrlProps/ctrlProp53.xml><?xml version="1.0" encoding="utf-8"?>
<formControlPr xmlns="http://schemas.microsoft.com/office/spreadsheetml/2009/9/main" objectType="Drop" dropLines="10" dropStyle="combo" dx="26" fmlaLink="'(с)'!$G$141" fmlaRange="'(с)'!$I$51:$I$100" sel="1" val="0"/>
</file>

<file path=xl/ctrlProps/ctrlProp54.xml><?xml version="1.0" encoding="utf-8"?>
<formControlPr xmlns="http://schemas.microsoft.com/office/spreadsheetml/2009/9/main" objectType="Drop" dropLines="10" dropStyle="combo" dx="26" fmlaLink="'(с)'!$G$143" fmlaRange="'(с)'!$I$51:$I$100" sel="1" val="0"/>
</file>

<file path=xl/ctrlProps/ctrlProp55.xml><?xml version="1.0" encoding="utf-8"?>
<formControlPr xmlns="http://schemas.microsoft.com/office/spreadsheetml/2009/9/main" objectType="Drop" dropLines="20" dropStyle="combo" dx="26" fmlaLink="'(с)'!$F$145" fmlaRange="'(с)'!$M$52:$M$150" sel="1" val="0"/>
</file>

<file path=xl/ctrlProps/ctrlProp56.xml><?xml version="1.0" encoding="utf-8"?>
<formControlPr xmlns="http://schemas.microsoft.com/office/spreadsheetml/2009/9/main" objectType="Drop" dropLines="15" dropStyle="combo" dx="26" fmlaLink="'(с)'!$A$136" fmlaRange="'(с)'!$B$51:$B$78" sel="5" val="0"/>
</file>

<file path=xl/ctrlProps/ctrlProp57.xml><?xml version="1.0" encoding="utf-8"?>
<formControlPr xmlns="http://schemas.microsoft.com/office/spreadsheetml/2009/9/main" objectType="Drop" dropLines="20" dropStyle="combo" dx="26" fmlaLink="'(с)'!$F$147" fmlaRange="'(с)'!$Q$51:$Q$150" sel="1" val="0"/>
</file>

<file path=xl/ctrlProps/ctrlProp58.xml><?xml version="1.0" encoding="utf-8"?>
<formControlPr xmlns="http://schemas.microsoft.com/office/spreadsheetml/2009/9/main" objectType="Drop" dropLines="10" dropStyle="combo" dx="26" fmlaLink="'(с)'!$C$119" fmlaRange="'(с)'!$C$120:$C$128" sel="1" val="0"/>
</file>

<file path=xl/ctrlProps/ctrlProp59.xml><?xml version="1.0" encoding="utf-8"?>
<formControlPr xmlns="http://schemas.microsoft.com/office/spreadsheetml/2009/9/main" objectType="Drop" dropLines="10" dropStyle="combo" dx="26" fmlaLink="'(с)'!$C$129" fmlaRange="'(с)'!$C$120:$C$128" sel="1" val="0"/>
</file>

<file path=xl/ctrlProps/ctrlProp6.xml><?xml version="1.0" encoding="utf-8"?>
<formControlPr xmlns="http://schemas.microsoft.com/office/spreadsheetml/2009/9/main" objectType="Spin" dx="16" fmlaLink="'(с)'!$F$145" max="100" min="1" page="10"/>
</file>

<file path=xl/ctrlProps/ctrlProp60.xml><?xml version="1.0" encoding="utf-8"?>
<formControlPr xmlns="http://schemas.microsoft.com/office/spreadsheetml/2009/9/main" objectType="Spin" dx="16" fmlaLink="'(с)'!$F$145" max="100" min="1" page="10"/>
</file>

<file path=xl/ctrlProps/ctrlProp61.xml><?xml version="1.0" encoding="utf-8"?>
<formControlPr xmlns="http://schemas.microsoft.com/office/spreadsheetml/2009/9/main" objectType="Drop" dropLines="12" dropStyle="combo" dx="26" fmlaLink="'(с)'!$C$140" fmlaRange="'(с)'!$B$141:$B$152" sel="11" val="0"/>
</file>

<file path=xl/ctrlProps/ctrlProp62.xml><?xml version="1.0" encoding="utf-8"?>
<formControlPr xmlns="http://schemas.microsoft.com/office/spreadsheetml/2009/9/main" objectType="Drop" dropLines="10" dropStyle="combo" dx="26" fmlaLink="'(с)'!$G$141" fmlaRange="'(с)'!$I$51:$I$100" sel="1" val="0"/>
</file>

<file path=xl/ctrlProps/ctrlProp63.xml><?xml version="1.0" encoding="utf-8"?>
<formControlPr xmlns="http://schemas.microsoft.com/office/spreadsheetml/2009/9/main" objectType="Drop" dropLines="10" dropStyle="combo" dx="26" fmlaLink="'(с)'!$G$143" fmlaRange="'(с)'!$I$51:$I$100" sel="1" val="0"/>
</file>

<file path=xl/ctrlProps/ctrlProp64.xml><?xml version="1.0" encoding="utf-8"?>
<formControlPr xmlns="http://schemas.microsoft.com/office/spreadsheetml/2009/9/main" objectType="Drop" dropLines="20" dropStyle="combo" dx="26" fmlaLink="'(с)'!$F$145" fmlaRange="'(с)'!$M$52:$M$150" sel="1" val="0"/>
</file>

<file path=xl/ctrlProps/ctrlProp65.xml><?xml version="1.0" encoding="utf-8"?>
<formControlPr xmlns="http://schemas.microsoft.com/office/spreadsheetml/2009/9/main" objectType="Drop" dropLines="15" dropStyle="combo" dx="26" fmlaLink="'(с)'!$A$136" fmlaRange="'(с)'!$B$51:$B$78" sel="5" val="0"/>
</file>

<file path=xl/ctrlProps/ctrlProp66.xml><?xml version="1.0" encoding="utf-8"?>
<formControlPr xmlns="http://schemas.microsoft.com/office/spreadsheetml/2009/9/main" objectType="Drop" dropLines="20" dropStyle="combo" dx="26" fmlaLink="'(с)'!$F$147" fmlaRange="'(с)'!$Q$51:$Q$150" sel="1" val="0"/>
</file>

<file path=xl/ctrlProps/ctrlProp67.xml><?xml version="1.0" encoding="utf-8"?>
<formControlPr xmlns="http://schemas.microsoft.com/office/spreadsheetml/2009/9/main" objectType="Drop" dropLines="10" dropStyle="combo" dx="26" fmlaLink="'(с)'!$C$119" fmlaRange="'(с)'!$C$120:$C$128" sel="1" val="0"/>
</file>

<file path=xl/ctrlProps/ctrlProp68.xml><?xml version="1.0" encoding="utf-8"?>
<formControlPr xmlns="http://schemas.microsoft.com/office/spreadsheetml/2009/9/main" objectType="Drop" dropLines="10" dropStyle="combo" dx="26" fmlaLink="'(с)'!$C$129" fmlaRange="'(с)'!$C$120:$C$128" sel="1" val="0"/>
</file>

<file path=xl/ctrlProps/ctrlProp69.xml><?xml version="1.0" encoding="utf-8"?>
<formControlPr xmlns="http://schemas.microsoft.com/office/spreadsheetml/2009/9/main" objectType="Spin" dx="16" fmlaLink="'(с)'!$F$145" max="100" min="1" page="10"/>
</file>

<file path=xl/ctrlProps/ctrlProp7.xml><?xml version="1.0" encoding="utf-8"?>
<formControlPr xmlns="http://schemas.microsoft.com/office/spreadsheetml/2009/9/main" objectType="Drop" dropLines="12" dropStyle="combo" dx="26" fmlaLink="'(с)'!$C$140" fmlaRange="'(с)'!$B$141:$B$152" sel="11" val="0"/>
</file>

<file path=xl/ctrlProps/ctrlProp70.xml><?xml version="1.0" encoding="utf-8"?>
<formControlPr xmlns="http://schemas.microsoft.com/office/spreadsheetml/2009/9/main" objectType="Drop" dropLines="12" dropStyle="combo" dx="26" fmlaLink="'(с)'!$C$140" fmlaRange="'(с)'!$B$141:$B$152" sel="11" val="0"/>
</file>

<file path=xl/ctrlProps/ctrlProp71.xml><?xml version="1.0" encoding="utf-8"?>
<formControlPr xmlns="http://schemas.microsoft.com/office/spreadsheetml/2009/9/main" objectType="Drop" dropLines="10" dropStyle="combo" dx="26" fmlaLink="'(с)'!$G$141" fmlaRange="'(с)'!$I$51:$I$100" sel="1" val="0"/>
</file>

<file path=xl/ctrlProps/ctrlProp72.xml><?xml version="1.0" encoding="utf-8"?>
<formControlPr xmlns="http://schemas.microsoft.com/office/spreadsheetml/2009/9/main" objectType="Drop" dropLines="10" dropStyle="combo" dx="26" fmlaLink="'(с)'!$G$143" fmlaRange="'(с)'!$I$51:$I$100" sel="1" val="0"/>
</file>

<file path=xl/ctrlProps/ctrlProp73.xml><?xml version="1.0" encoding="utf-8"?>
<formControlPr xmlns="http://schemas.microsoft.com/office/spreadsheetml/2009/9/main" objectType="Drop" dropLines="20" dropStyle="combo" dx="26" fmlaLink="'(с)'!$F$145" fmlaRange="'(с)'!$M$52:$M$150" sel="1" val="0"/>
</file>

<file path=xl/ctrlProps/ctrlProp74.xml><?xml version="1.0" encoding="utf-8"?>
<formControlPr xmlns="http://schemas.microsoft.com/office/spreadsheetml/2009/9/main" objectType="Drop" dropLines="15" dropStyle="combo" dx="26" fmlaLink="'(с)'!$A$136" fmlaRange="'(с)'!$B$51:$B$78" sel="5" val="0"/>
</file>

<file path=xl/ctrlProps/ctrlProp75.xml><?xml version="1.0" encoding="utf-8"?>
<formControlPr xmlns="http://schemas.microsoft.com/office/spreadsheetml/2009/9/main" objectType="Drop" dropLines="20" dropStyle="combo" dx="26" fmlaLink="'(с)'!$F$147" fmlaRange="'(с)'!$Q$51:$Q$150" sel="1" val="0"/>
</file>

<file path=xl/ctrlProps/ctrlProp76.xml><?xml version="1.0" encoding="utf-8"?>
<formControlPr xmlns="http://schemas.microsoft.com/office/spreadsheetml/2009/9/main" objectType="Drop" dropLines="10" dropStyle="combo" dx="26" fmlaLink="'(с)'!$C$119" fmlaRange="'(с)'!$C$120:$C$128" sel="1" val="0"/>
</file>

<file path=xl/ctrlProps/ctrlProp77.xml><?xml version="1.0" encoding="utf-8"?>
<formControlPr xmlns="http://schemas.microsoft.com/office/spreadsheetml/2009/9/main" objectType="Drop" dropLines="10" dropStyle="combo" dx="26" fmlaLink="'(с)'!$C$129" fmlaRange="'(с)'!$C$120:$C$128" sel="1" val="0"/>
</file>

<file path=xl/ctrlProps/ctrlProp78.xml><?xml version="1.0" encoding="utf-8"?>
<formControlPr xmlns="http://schemas.microsoft.com/office/spreadsheetml/2009/9/main" objectType="Spin" dx="16" fmlaLink="'(с)'!$F$145" max="100" min="1" page="10"/>
</file>

<file path=xl/ctrlProps/ctrlProp79.xml><?xml version="1.0" encoding="utf-8"?>
<formControlPr xmlns="http://schemas.microsoft.com/office/spreadsheetml/2009/9/main" objectType="Drop" dropLines="12" dropStyle="combo" dx="26" fmlaLink="'(с)'!$C$140" fmlaRange="'(с)'!$B$141:$B$152" sel="11" val="0"/>
</file>

<file path=xl/ctrlProps/ctrlProp8.xml><?xml version="1.0" encoding="utf-8"?>
<formControlPr xmlns="http://schemas.microsoft.com/office/spreadsheetml/2009/9/main" objectType="Drop" dropLines="10" dropStyle="combo" dx="26" fmlaLink="'(с)'!$G$141" fmlaRange="'(с)'!$I$51:$I$100" sel="1" val="0"/>
</file>

<file path=xl/ctrlProps/ctrlProp80.xml><?xml version="1.0" encoding="utf-8"?>
<formControlPr xmlns="http://schemas.microsoft.com/office/spreadsheetml/2009/9/main" objectType="Drop" dropLines="10" dropStyle="combo" dx="26" fmlaLink="'(с)'!$G$141" fmlaRange="'(с)'!$I$51:$I$100" sel="1" val="0"/>
</file>

<file path=xl/ctrlProps/ctrlProp81.xml><?xml version="1.0" encoding="utf-8"?>
<formControlPr xmlns="http://schemas.microsoft.com/office/spreadsheetml/2009/9/main" objectType="Drop" dropLines="10" dropStyle="combo" dx="26" fmlaLink="'(с)'!$G$143" fmlaRange="'(с)'!$I$51:$I$100" sel="1" val="0"/>
</file>

<file path=xl/ctrlProps/ctrlProp82.xml><?xml version="1.0" encoding="utf-8"?>
<formControlPr xmlns="http://schemas.microsoft.com/office/spreadsheetml/2009/9/main" objectType="Drop" dropLines="15" dropStyle="combo" dx="26" fmlaLink="'(с)'!$A$136" fmlaRange="'(с)'!$B$51:$B$78" sel="5" val="0"/>
</file>

<file path=xl/ctrlProps/ctrlProp83.xml><?xml version="1.0" encoding="utf-8"?>
<formControlPr xmlns="http://schemas.microsoft.com/office/spreadsheetml/2009/9/main" objectType="Drop" dropLines="12" dropStyle="combo" dx="26" fmlaLink="'(с)'!$C$140" fmlaRange="'(с)'!$B$141:$B$152" sel="11" val="0"/>
</file>

<file path=xl/ctrlProps/ctrlProp84.xml><?xml version="1.0" encoding="utf-8"?>
<formControlPr xmlns="http://schemas.microsoft.com/office/spreadsheetml/2009/9/main" objectType="Drop" dropLines="20" dropStyle="combo" dx="26" fmlaLink="'(с)'!$F$145" fmlaRange="'(с)'!$M$52:$M$150" sel="1" val="0"/>
</file>

<file path=xl/ctrlProps/ctrlProp85.xml><?xml version="1.0" encoding="utf-8"?>
<formControlPr xmlns="http://schemas.microsoft.com/office/spreadsheetml/2009/9/main" objectType="Drop" dropLines="20" dropStyle="combo" dx="26" fmlaLink="'(с)'!$F$147" fmlaRange="'(с)'!$Q$51:$Q$150" sel="1" val="0"/>
</file>

<file path=xl/ctrlProps/ctrlProp86.xml><?xml version="1.0" encoding="utf-8"?>
<formControlPr xmlns="http://schemas.microsoft.com/office/spreadsheetml/2009/9/main" objectType="Drop" dropLines="10" dropStyle="combo" dx="26" fmlaLink="'(с)'!$C$119" fmlaRange="'(с)'!$C$120:$C$128" sel="1" val="0"/>
</file>

<file path=xl/ctrlProps/ctrlProp87.xml><?xml version="1.0" encoding="utf-8"?>
<formControlPr xmlns="http://schemas.microsoft.com/office/spreadsheetml/2009/9/main" objectType="Drop" dropLines="10" dropStyle="combo" dx="26" fmlaLink="'(с)'!$C$129" fmlaRange="'(с)'!$C$120:$C$128" sel="1" val="0"/>
</file>

<file path=xl/ctrlProps/ctrlProp88.xml><?xml version="1.0" encoding="utf-8"?>
<formControlPr xmlns="http://schemas.microsoft.com/office/spreadsheetml/2009/9/main" objectType="Spin" dx="16" fmlaLink="'(с)'!$F$145" max="100" min="1" page="10"/>
</file>

<file path=xl/ctrlProps/ctrlProp89.xml><?xml version="1.0" encoding="utf-8"?>
<formControlPr xmlns="http://schemas.microsoft.com/office/spreadsheetml/2009/9/main" objectType="Drop" dropLines="10" dropStyle="combo" dx="26" fmlaLink="'(с)'!$G$141" fmlaRange="'(с)'!$I$51:$I$100" sel="1" val="0"/>
</file>

<file path=xl/ctrlProps/ctrlProp9.xml><?xml version="1.0" encoding="utf-8"?>
<formControlPr xmlns="http://schemas.microsoft.com/office/spreadsheetml/2009/9/main" objectType="Drop" dropLines="10" dropStyle="combo" dx="26" fmlaLink="'(с)'!$G$143" fmlaRange="'(с)'!$I$51:$I$100" sel="1" val="0"/>
</file>

<file path=xl/ctrlProps/ctrlProp90.xml><?xml version="1.0" encoding="utf-8"?>
<formControlPr xmlns="http://schemas.microsoft.com/office/spreadsheetml/2009/9/main" objectType="Drop" dropLines="10" dropStyle="combo" dx="26" fmlaLink="'(с)'!$G$143" fmlaRange="'(с)'!$I$51:$I$100" sel="1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358140</xdr:colOff>
      <xdr:row>3</xdr:row>
      <xdr:rowOff>99060</xdr:rowOff>
    </xdr:from>
    <xdr:to>
      <xdr:col>17</xdr:col>
      <xdr:colOff>320040</xdr:colOff>
      <xdr:row>33</xdr:row>
      <xdr:rowOff>30480</xdr:rowOff>
    </xdr:to>
    <xdr:pic>
      <xdr:nvPicPr>
        <xdr:cNvPr id="291211" name="Изображение 7">
          <a:extLst>
            <a:ext uri="{FF2B5EF4-FFF2-40B4-BE49-F238E27FC236}">
              <a16:creationId xmlns:a16="http://schemas.microsoft.com/office/drawing/2014/main" id="{C18188AE-4A3D-4935-B047-F9BF309563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5380" y="586740"/>
          <a:ext cx="2659380" cy="4366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188595</xdr:colOff>
      <xdr:row>18</xdr:row>
      <xdr:rowOff>15240</xdr:rowOff>
    </xdr:from>
    <xdr:to>
      <xdr:col>14</xdr:col>
      <xdr:colOff>9213</xdr:colOff>
      <xdr:row>20</xdr:row>
      <xdr:rowOff>182880</xdr:rowOff>
    </xdr:to>
    <xdr:cxnSp macro="">
      <xdr:nvCxnSpPr>
        <xdr:cNvPr id="2" name="Прямая со стрелкой 12">
          <a:extLst>
            <a:ext uri="{FF2B5EF4-FFF2-40B4-BE49-F238E27FC236}">
              <a16:creationId xmlns:a16="http://schemas.microsoft.com/office/drawing/2014/main" id="{1D44C6BF-C539-4EA3-9874-0BB9C12C30C3}"/>
            </a:ext>
          </a:extLst>
        </xdr:cNvPr>
        <xdr:cNvCxnSpPr/>
      </xdr:nvCxnSpPr>
      <xdr:spPr>
        <a:xfrm>
          <a:off x="2896235" y="2842260"/>
          <a:ext cx="629920" cy="409575"/>
        </a:xfrm>
        <a:prstGeom prst="straightConnector1">
          <a:avLst/>
        </a:prstGeom>
        <a:ln w="12700">
          <a:solidFill>
            <a:schemeClr val="tx1"/>
          </a:solidFill>
          <a:prstDash val="dash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312420</xdr:colOff>
      <xdr:row>1</xdr:row>
      <xdr:rowOff>144780</xdr:rowOff>
    </xdr:from>
    <xdr:to>
      <xdr:col>49</xdr:col>
      <xdr:colOff>190500</xdr:colOff>
      <xdr:row>19</xdr:row>
      <xdr:rowOff>22860</xdr:rowOff>
    </xdr:to>
    <xdr:graphicFrame macro="">
      <xdr:nvGraphicFramePr>
        <xdr:cNvPr id="291213" name="Диаграмма 101">
          <a:extLst>
            <a:ext uri="{FF2B5EF4-FFF2-40B4-BE49-F238E27FC236}">
              <a16:creationId xmlns:a16="http://schemas.microsoft.com/office/drawing/2014/main" id="{7C5DC75A-F9AE-4FB2-942F-7D7C4D1D13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40</xdr:col>
      <xdr:colOff>297180</xdr:colOff>
      <xdr:row>19</xdr:row>
      <xdr:rowOff>167640</xdr:rowOff>
    </xdr:from>
    <xdr:to>
      <xdr:col>49</xdr:col>
      <xdr:colOff>152400</xdr:colOff>
      <xdr:row>34</xdr:row>
      <xdr:rowOff>160020</xdr:rowOff>
    </xdr:to>
    <xdr:graphicFrame macro="">
      <xdr:nvGraphicFramePr>
        <xdr:cNvPr id="291214" name="Диаграмма 10">
          <a:extLst>
            <a:ext uri="{FF2B5EF4-FFF2-40B4-BE49-F238E27FC236}">
              <a16:creationId xmlns:a16="http://schemas.microsoft.com/office/drawing/2014/main" id="{6ED11040-3EFC-45EC-990C-6E84BF296A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38</xdr:row>
          <xdr:rowOff>69850</xdr:rowOff>
        </xdr:from>
        <xdr:to>
          <xdr:col>29</xdr:col>
          <xdr:colOff>209550</xdr:colOff>
          <xdr:row>38</xdr:row>
          <xdr:rowOff>285750</xdr:rowOff>
        </xdr:to>
        <xdr:sp macro="" textlink="">
          <xdr:nvSpPr>
            <xdr:cNvPr id="95233" name="Drop Down 2049" hidden="1">
              <a:extLst>
                <a:ext uri="{63B3BB69-23CF-44E3-9099-C40C66FF867C}">
                  <a14:compatExt spid="_x0000_s95233"/>
                </a:ext>
                <a:ext uri="{FF2B5EF4-FFF2-40B4-BE49-F238E27FC236}">
                  <a16:creationId xmlns:a16="http://schemas.microsoft.com/office/drawing/2014/main" id="{50D2B74E-5A79-431A-BFFE-42BE4AD4A7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6350</xdr:colOff>
          <xdr:row>17</xdr:row>
          <xdr:rowOff>101600</xdr:rowOff>
        </xdr:from>
        <xdr:to>
          <xdr:col>39</xdr:col>
          <xdr:colOff>215900</xdr:colOff>
          <xdr:row>19</xdr:row>
          <xdr:rowOff>158750</xdr:rowOff>
        </xdr:to>
        <xdr:sp macro="" textlink="">
          <xdr:nvSpPr>
            <xdr:cNvPr id="95234" name="Drop Down 2050" hidden="1">
              <a:extLst>
                <a:ext uri="{63B3BB69-23CF-44E3-9099-C40C66FF867C}">
                  <a14:compatExt spid="_x0000_s95234"/>
                </a:ext>
                <a:ext uri="{FF2B5EF4-FFF2-40B4-BE49-F238E27FC236}">
                  <a16:creationId xmlns:a16="http://schemas.microsoft.com/office/drawing/2014/main" id="{EECD19C0-1B31-4974-BDEA-B347CF4AC5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39</xdr:row>
          <xdr:rowOff>25400</xdr:rowOff>
        </xdr:from>
        <xdr:to>
          <xdr:col>29</xdr:col>
          <xdr:colOff>209550</xdr:colOff>
          <xdr:row>39</xdr:row>
          <xdr:rowOff>234950</xdr:rowOff>
        </xdr:to>
        <xdr:sp macro="" textlink="">
          <xdr:nvSpPr>
            <xdr:cNvPr id="95235" name="Drop Down 2051" hidden="1">
              <a:extLst>
                <a:ext uri="{63B3BB69-23CF-44E3-9099-C40C66FF867C}">
                  <a14:compatExt spid="_x0000_s95235"/>
                </a:ext>
                <a:ext uri="{FF2B5EF4-FFF2-40B4-BE49-F238E27FC236}">
                  <a16:creationId xmlns:a16="http://schemas.microsoft.com/office/drawing/2014/main" id="{DEC26BC7-6024-4691-9210-03BD37F6D3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228600</xdr:colOff>
          <xdr:row>38</xdr:row>
          <xdr:rowOff>63500</xdr:rowOff>
        </xdr:from>
        <xdr:to>
          <xdr:col>32</xdr:col>
          <xdr:colOff>146050</xdr:colOff>
          <xdr:row>38</xdr:row>
          <xdr:rowOff>279400</xdr:rowOff>
        </xdr:to>
        <xdr:sp macro="" textlink="">
          <xdr:nvSpPr>
            <xdr:cNvPr id="95236" name="Drop Down 2052" hidden="1">
              <a:extLst>
                <a:ext uri="{63B3BB69-23CF-44E3-9099-C40C66FF867C}">
                  <a14:compatExt spid="_x0000_s95236"/>
                </a:ext>
                <a:ext uri="{FF2B5EF4-FFF2-40B4-BE49-F238E27FC236}">
                  <a16:creationId xmlns:a16="http://schemas.microsoft.com/office/drawing/2014/main" id="{92104A2D-57A2-4AFB-AC79-46BD32FB8B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228600</xdr:colOff>
          <xdr:row>39</xdr:row>
          <xdr:rowOff>6350</xdr:rowOff>
        </xdr:from>
        <xdr:to>
          <xdr:col>32</xdr:col>
          <xdr:colOff>158750</xdr:colOff>
          <xdr:row>39</xdr:row>
          <xdr:rowOff>215900</xdr:rowOff>
        </xdr:to>
        <xdr:sp macro="" textlink="">
          <xdr:nvSpPr>
            <xdr:cNvPr id="95237" name="Drop Down 2053" hidden="1">
              <a:extLst>
                <a:ext uri="{63B3BB69-23CF-44E3-9099-C40C66FF867C}">
                  <a14:compatExt spid="_x0000_s95237"/>
                </a:ext>
                <a:ext uri="{FF2B5EF4-FFF2-40B4-BE49-F238E27FC236}">
                  <a16:creationId xmlns:a16="http://schemas.microsoft.com/office/drawing/2014/main" id="{07918ECA-CA36-4F6D-8609-AA81ABC642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</xdr:colOff>
          <xdr:row>38</xdr:row>
          <xdr:rowOff>63500</xdr:rowOff>
        </xdr:from>
        <xdr:to>
          <xdr:col>34</xdr:col>
          <xdr:colOff>0</xdr:colOff>
          <xdr:row>39</xdr:row>
          <xdr:rowOff>241300</xdr:rowOff>
        </xdr:to>
        <xdr:sp macro="" textlink="">
          <xdr:nvSpPr>
            <xdr:cNvPr id="95238" name="Spinner 2054" hidden="1">
              <a:extLst>
                <a:ext uri="{63B3BB69-23CF-44E3-9099-C40C66FF867C}">
                  <a14:compatExt spid="_x0000_s95238"/>
                </a:ext>
                <a:ext uri="{FF2B5EF4-FFF2-40B4-BE49-F238E27FC236}">
                  <a16:creationId xmlns:a16="http://schemas.microsoft.com/office/drawing/2014/main" id="{6668711F-461D-401F-BF73-537C72F0A0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0</xdr:colOff>
          <xdr:row>3</xdr:row>
          <xdr:rowOff>69850</xdr:rowOff>
        </xdr:from>
        <xdr:to>
          <xdr:col>39</xdr:col>
          <xdr:colOff>215900</xdr:colOff>
          <xdr:row>5</xdr:row>
          <xdr:rowOff>12700</xdr:rowOff>
        </xdr:to>
        <xdr:sp macro="" textlink="">
          <xdr:nvSpPr>
            <xdr:cNvPr id="95245" name="Drop Down 2061" hidden="1">
              <a:extLst>
                <a:ext uri="{63B3BB69-23CF-44E3-9099-C40C66FF867C}">
                  <a14:compatExt spid="_x0000_s95245"/>
                </a:ext>
                <a:ext uri="{FF2B5EF4-FFF2-40B4-BE49-F238E27FC236}">
                  <a16:creationId xmlns:a16="http://schemas.microsoft.com/office/drawing/2014/main" id="{A3B3C8AB-C7D7-495A-A4BE-C280A3EEF5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25400</xdr:colOff>
          <xdr:row>38</xdr:row>
          <xdr:rowOff>57150</xdr:rowOff>
        </xdr:from>
        <xdr:to>
          <xdr:col>39</xdr:col>
          <xdr:colOff>330200</xdr:colOff>
          <xdr:row>38</xdr:row>
          <xdr:rowOff>292100</xdr:rowOff>
        </xdr:to>
        <xdr:sp macro="" textlink="">
          <xdr:nvSpPr>
            <xdr:cNvPr id="291152" name="Drop Down 2055" hidden="1">
              <a:extLst>
                <a:ext uri="{63B3BB69-23CF-44E3-9099-C40C66FF867C}">
                  <a14:compatExt spid="_x0000_s291152"/>
                </a:ext>
                <a:ext uri="{FF2B5EF4-FFF2-40B4-BE49-F238E27FC236}">
                  <a16:creationId xmlns:a16="http://schemas.microsoft.com/office/drawing/2014/main" id="{0DAB82D9-4C95-49C4-9948-D46056BD97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25400</xdr:colOff>
          <xdr:row>38</xdr:row>
          <xdr:rowOff>336550</xdr:rowOff>
        </xdr:from>
        <xdr:to>
          <xdr:col>39</xdr:col>
          <xdr:colOff>342900</xdr:colOff>
          <xdr:row>39</xdr:row>
          <xdr:rowOff>247650</xdr:rowOff>
        </xdr:to>
        <xdr:sp macro="" textlink="">
          <xdr:nvSpPr>
            <xdr:cNvPr id="291153" name="Drop Down 2056" hidden="1">
              <a:extLst>
                <a:ext uri="{63B3BB69-23CF-44E3-9099-C40C66FF867C}">
                  <a14:compatExt spid="_x0000_s291153"/>
                </a:ext>
                <a:ext uri="{FF2B5EF4-FFF2-40B4-BE49-F238E27FC236}">
                  <a16:creationId xmlns:a16="http://schemas.microsoft.com/office/drawing/2014/main" id="{44CBAD8E-17EA-4736-A0B8-9C05E2BC68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297180</xdr:colOff>
      <xdr:row>1</xdr:row>
      <xdr:rowOff>167640</xdr:rowOff>
    </xdr:from>
    <xdr:to>
      <xdr:col>43</xdr:col>
      <xdr:colOff>167640</xdr:colOff>
      <xdr:row>14</xdr:row>
      <xdr:rowOff>7620</xdr:rowOff>
    </xdr:to>
    <xdr:graphicFrame macro="">
      <xdr:nvGraphicFramePr>
        <xdr:cNvPr id="757782" name="Диаграмма 101">
          <a:extLst>
            <a:ext uri="{FF2B5EF4-FFF2-40B4-BE49-F238E27FC236}">
              <a16:creationId xmlns:a16="http://schemas.microsoft.com/office/drawing/2014/main" id="{BE5566B9-FD20-44ED-A0A3-C98916BD7A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297180</xdr:colOff>
      <xdr:row>14</xdr:row>
      <xdr:rowOff>167640</xdr:rowOff>
    </xdr:from>
    <xdr:to>
      <xdr:col>43</xdr:col>
      <xdr:colOff>53340</xdr:colOff>
      <xdr:row>25</xdr:row>
      <xdr:rowOff>121920</xdr:rowOff>
    </xdr:to>
    <xdr:graphicFrame macro="">
      <xdr:nvGraphicFramePr>
        <xdr:cNvPr id="757783" name="Диаграмма 10">
          <a:extLst>
            <a:ext uri="{FF2B5EF4-FFF2-40B4-BE49-F238E27FC236}">
              <a16:creationId xmlns:a16="http://schemas.microsoft.com/office/drawing/2014/main" id="{2DAA0122-9750-4BF6-A132-BAD9BC4562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12</xdr:row>
          <xdr:rowOff>25400</xdr:rowOff>
        </xdr:from>
        <xdr:to>
          <xdr:col>33</xdr:col>
          <xdr:colOff>209550</xdr:colOff>
          <xdr:row>13</xdr:row>
          <xdr:rowOff>107950</xdr:rowOff>
        </xdr:to>
        <xdr:sp macro="" textlink="">
          <xdr:nvSpPr>
            <xdr:cNvPr id="757762" name="Drop Down 2050" hidden="1">
              <a:extLst>
                <a:ext uri="{63B3BB69-23CF-44E3-9099-C40C66FF867C}">
                  <a14:compatExt spid="_x0000_s757762"/>
                </a:ext>
                <a:ext uri="{FF2B5EF4-FFF2-40B4-BE49-F238E27FC236}">
                  <a16:creationId xmlns:a16="http://schemas.microsoft.com/office/drawing/2014/main" id="{C96C7159-A840-4C0F-A448-1C01AA087A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0</xdr:colOff>
          <xdr:row>3</xdr:row>
          <xdr:rowOff>69850</xdr:rowOff>
        </xdr:from>
        <xdr:to>
          <xdr:col>33</xdr:col>
          <xdr:colOff>215900</xdr:colOff>
          <xdr:row>5</xdr:row>
          <xdr:rowOff>12700</xdr:rowOff>
        </xdr:to>
        <xdr:sp macro="" textlink="">
          <xdr:nvSpPr>
            <xdr:cNvPr id="757767" name="Drop Down 2061" hidden="1">
              <a:extLst>
                <a:ext uri="{63B3BB69-23CF-44E3-9099-C40C66FF867C}">
                  <a14:compatExt spid="_x0000_s757767"/>
                </a:ext>
                <a:ext uri="{FF2B5EF4-FFF2-40B4-BE49-F238E27FC236}">
                  <a16:creationId xmlns:a16="http://schemas.microsoft.com/office/drawing/2014/main" id="{20E7C64C-6A3D-493E-A30D-914E0974D8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24</xdr:row>
          <xdr:rowOff>82550</xdr:rowOff>
        </xdr:from>
        <xdr:to>
          <xdr:col>24</xdr:col>
          <xdr:colOff>12700</xdr:colOff>
          <xdr:row>25</xdr:row>
          <xdr:rowOff>196850</xdr:rowOff>
        </xdr:to>
        <xdr:sp macro="" textlink="">
          <xdr:nvSpPr>
            <xdr:cNvPr id="757761" name="Drop Down 2049" hidden="1">
              <a:extLst>
                <a:ext uri="{63B3BB69-23CF-44E3-9099-C40C66FF867C}">
                  <a14:compatExt spid="_x0000_s757761"/>
                </a:ext>
                <a:ext uri="{FF2B5EF4-FFF2-40B4-BE49-F238E27FC236}">
                  <a16:creationId xmlns:a16="http://schemas.microsoft.com/office/drawing/2014/main" id="{8D66FFC8-8CF7-475B-9B98-50228FFB42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25400</xdr:rowOff>
        </xdr:from>
        <xdr:to>
          <xdr:col>24</xdr:col>
          <xdr:colOff>12700</xdr:colOff>
          <xdr:row>27</xdr:row>
          <xdr:rowOff>6350</xdr:rowOff>
        </xdr:to>
        <xdr:sp macro="" textlink="">
          <xdr:nvSpPr>
            <xdr:cNvPr id="757763" name="Drop Down 2051" hidden="1">
              <a:extLst>
                <a:ext uri="{63B3BB69-23CF-44E3-9099-C40C66FF867C}">
                  <a14:compatExt spid="_x0000_s757763"/>
                </a:ext>
                <a:ext uri="{FF2B5EF4-FFF2-40B4-BE49-F238E27FC236}">
                  <a16:creationId xmlns:a16="http://schemas.microsoft.com/office/drawing/2014/main" id="{7DF36792-9BC8-41E4-BF7D-706439F415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25400</xdr:colOff>
          <xdr:row>24</xdr:row>
          <xdr:rowOff>88900</xdr:rowOff>
        </xdr:from>
        <xdr:to>
          <xdr:col>27</xdr:col>
          <xdr:colOff>38100</xdr:colOff>
          <xdr:row>25</xdr:row>
          <xdr:rowOff>203200</xdr:rowOff>
        </xdr:to>
        <xdr:sp macro="" textlink="">
          <xdr:nvSpPr>
            <xdr:cNvPr id="757764" name="Drop Down 2052" hidden="1">
              <a:extLst>
                <a:ext uri="{63B3BB69-23CF-44E3-9099-C40C66FF867C}">
                  <a14:compatExt spid="_x0000_s757764"/>
                </a:ext>
                <a:ext uri="{FF2B5EF4-FFF2-40B4-BE49-F238E27FC236}">
                  <a16:creationId xmlns:a16="http://schemas.microsoft.com/office/drawing/2014/main" id="{5B016684-253B-481A-B8AC-DBD6519BCF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25400</xdr:colOff>
          <xdr:row>26</xdr:row>
          <xdr:rowOff>19050</xdr:rowOff>
        </xdr:from>
        <xdr:to>
          <xdr:col>27</xdr:col>
          <xdr:colOff>44450</xdr:colOff>
          <xdr:row>27</xdr:row>
          <xdr:rowOff>0</xdr:rowOff>
        </xdr:to>
        <xdr:sp macro="" textlink="">
          <xdr:nvSpPr>
            <xdr:cNvPr id="757765" name="Drop Down 2053" hidden="1">
              <a:extLst>
                <a:ext uri="{63B3BB69-23CF-44E3-9099-C40C66FF867C}">
                  <a14:compatExt spid="_x0000_s757765"/>
                </a:ext>
                <a:ext uri="{FF2B5EF4-FFF2-40B4-BE49-F238E27FC236}">
                  <a16:creationId xmlns:a16="http://schemas.microsoft.com/office/drawing/2014/main" id="{2054B012-9F37-4ECD-8E57-AD6F16565D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82550</xdr:colOff>
          <xdr:row>24</xdr:row>
          <xdr:rowOff>50800</xdr:rowOff>
        </xdr:from>
        <xdr:to>
          <xdr:col>28</xdr:col>
          <xdr:colOff>69850</xdr:colOff>
          <xdr:row>26</xdr:row>
          <xdr:rowOff>228600</xdr:rowOff>
        </xdr:to>
        <xdr:sp macro="" textlink="">
          <xdr:nvSpPr>
            <xdr:cNvPr id="757766" name="Spinner 2054" hidden="1">
              <a:extLst>
                <a:ext uri="{63B3BB69-23CF-44E3-9099-C40C66FF867C}">
                  <a14:compatExt spid="_x0000_s757766"/>
                </a:ext>
                <a:ext uri="{FF2B5EF4-FFF2-40B4-BE49-F238E27FC236}">
                  <a16:creationId xmlns:a16="http://schemas.microsoft.com/office/drawing/2014/main" id="{07047DBB-8C10-408C-BB78-84AE46A861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31750</xdr:colOff>
          <xdr:row>24</xdr:row>
          <xdr:rowOff>63500</xdr:rowOff>
        </xdr:from>
        <xdr:to>
          <xdr:col>33</xdr:col>
          <xdr:colOff>336550</xdr:colOff>
          <xdr:row>25</xdr:row>
          <xdr:rowOff>196850</xdr:rowOff>
        </xdr:to>
        <xdr:sp macro="" textlink="">
          <xdr:nvSpPr>
            <xdr:cNvPr id="757768" name="Drop Down 2055" hidden="1">
              <a:extLst>
                <a:ext uri="{63B3BB69-23CF-44E3-9099-C40C66FF867C}">
                  <a14:compatExt spid="_x0000_s757768"/>
                </a:ext>
                <a:ext uri="{FF2B5EF4-FFF2-40B4-BE49-F238E27FC236}">
                  <a16:creationId xmlns:a16="http://schemas.microsoft.com/office/drawing/2014/main" id="{3532F8A3-54F6-4F6F-AAE0-2846FFC2F0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31750</xdr:colOff>
          <xdr:row>25</xdr:row>
          <xdr:rowOff>241300</xdr:rowOff>
        </xdr:from>
        <xdr:to>
          <xdr:col>34</xdr:col>
          <xdr:colOff>0</xdr:colOff>
          <xdr:row>27</xdr:row>
          <xdr:rowOff>12700</xdr:rowOff>
        </xdr:to>
        <xdr:sp macro="" textlink="">
          <xdr:nvSpPr>
            <xdr:cNvPr id="757769" name="Drop Down 2056" hidden="1">
              <a:extLst>
                <a:ext uri="{63B3BB69-23CF-44E3-9099-C40C66FF867C}">
                  <a14:compatExt spid="_x0000_s757769"/>
                </a:ext>
                <a:ext uri="{FF2B5EF4-FFF2-40B4-BE49-F238E27FC236}">
                  <a16:creationId xmlns:a16="http://schemas.microsoft.com/office/drawing/2014/main" id="{C40026BA-26DC-402F-BA33-601BD55F1E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188595</xdr:colOff>
      <xdr:row>14</xdr:row>
      <xdr:rowOff>15240</xdr:rowOff>
    </xdr:from>
    <xdr:to>
      <xdr:col>9</xdr:col>
      <xdr:colOff>9396</xdr:colOff>
      <xdr:row>15</xdr:row>
      <xdr:rowOff>182880</xdr:rowOff>
    </xdr:to>
    <xdr:cxnSp macro="">
      <xdr:nvCxnSpPr>
        <xdr:cNvPr id="2" name="Прямая со стрелкой 12">
          <a:extLst>
            <a:ext uri="{FF2B5EF4-FFF2-40B4-BE49-F238E27FC236}">
              <a16:creationId xmlns:a16="http://schemas.microsoft.com/office/drawing/2014/main" id="{D444D500-F9F4-4777-A936-DDFFCEFD6BC0}"/>
            </a:ext>
          </a:extLst>
        </xdr:cNvPr>
        <xdr:cNvCxnSpPr/>
      </xdr:nvCxnSpPr>
      <xdr:spPr>
        <a:xfrm>
          <a:off x="2791460" y="2689860"/>
          <a:ext cx="192405" cy="371475"/>
        </a:xfrm>
        <a:prstGeom prst="straightConnector1">
          <a:avLst/>
        </a:prstGeom>
        <a:ln w="12700">
          <a:solidFill>
            <a:schemeClr val="tx1"/>
          </a:solidFill>
          <a:prstDash val="dash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99060</xdr:colOff>
      <xdr:row>1</xdr:row>
      <xdr:rowOff>91440</xdr:rowOff>
    </xdr:from>
    <xdr:to>
      <xdr:col>43</xdr:col>
      <xdr:colOff>312420</xdr:colOff>
      <xdr:row>13</xdr:row>
      <xdr:rowOff>137160</xdr:rowOff>
    </xdr:to>
    <xdr:graphicFrame macro="">
      <xdr:nvGraphicFramePr>
        <xdr:cNvPr id="323784" name="Диаграмма 101">
          <a:extLst>
            <a:ext uri="{FF2B5EF4-FFF2-40B4-BE49-F238E27FC236}">
              <a16:creationId xmlns:a16="http://schemas.microsoft.com/office/drawing/2014/main" id="{01F9110F-8DAB-42A8-A45D-DC78AA5943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121920</xdr:colOff>
      <xdr:row>14</xdr:row>
      <xdr:rowOff>106680</xdr:rowOff>
    </xdr:from>
    <xdr:to>
      <xdr:col>43</xdr:col>
      <xdr:colOff>205740</xdr:colOff>
      <xdr:row>26</xdr:row>
      <xdr:rowOff>60960</xdr:rowOff>
    </xdr:to>
    <xdr:graphicFrame macro="">
      <xdr:nvGraphicFramePr>
        <xdr:cNvPr id="323785" name="Диаграмма 10">
          <a:extLst>
            <a:ext uri="{FF2B5EF4-FFF2-40B4-BE49-F238E27FC236}">
              <a16:creationId xmlns:a16="http://schemas.microsoft.com/office/drawing/2014/main" id="{9D885DF3-DE9E-432B-9A97-003B30B6C1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30</xdr:row>
          <xdr:rowOff>69850</xdr:rowOff>
        </xdr:from>
        <xdr:to>
          <xdr:col>25</xdr:col>
          <xdr:colOff>31750</xdr:colOff>
          <xdr:row>30</xdr:row>
          <xdr:rowOff>285750</xdr:rowOff>
        </xdr:to>
        <xdr:sp macro="" textlink="">
          <xdr:nvSpPr>
            <xdr:cNvPr id="323672" name="Drop Down 2049" hidden="1">
              <a:extLst>
                <a:ext uri="{63B3BB69-23CF-44E3-9099-C40C66FF867C}">
                  <a14:compatExt spid="_x0000_s323672"/>
                </a:ext>
                <a:ext uri="{FF2B5EF4-FFF2-40B4-BE49-F238E27FC236}">
                  <a16:creationId xmlns:a16="http://schemas.microsoft.com/office/drawing/2014/main" id="{0713BFA1-0934-4977-A38E-378A3CFB65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6350</xdr:colOff>
          <xdr:row>13</xdr:row>
          <xdr:rowOff>101600</xdr:rowOff>
        </xdr:from>
        <xdr:to>
          <xdr:col>33</xdr:col>
          <xdr:colOff>215900</xdr:colOff>
          <xdr:row>15</xdr:row>
          <xdr:rowOff>19050</xdr:rowOff>
        </xdr:to>
        <xdr:sp macro="" textlink="">
          <xdr:nvSpPr>
            <xdr:cNvPr id="323673" name="Drop Down 2050" hidden="1">
              <a:extLst>
                <a:ext uri="{63B3BB69-23CF-44E3-9099-C40C66FF867C}">
                  <a14:compatExt spid="_x0000_s323673"/>
                </a:ext>
                <a:ext uri="{FF2B5EF4-FFF2-40B4-BE49-F238E27FC236}">
                  <a16:creationId xmlns:a16="http://schemas.microsoft.com/office/drawing/2014/main" id="{66AE48E1-E255-46CD-8A03-0F4FC466EF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31</xdr:row>
          <xdr:rowOff>25400</xdr:rowOff>
        </xdr:from>
        <xdr:to>
          <xdr:col>25</xdr:col>
          <xdr:colOff>31750</xdr:colOff>
          <xdr:row>31</xdr:row>
          <xdr:rowOff>234950</xdr:rowOff>
        </xdr:to>
        <xdr:sp macro="" textlink="">
          <xdr:nvSpPr>
            <xdr:cNvPr id="323674" name="Drop Down 2051" hidden="1">
              <a:extLst>
                <a:ext uri="{63B3BB69-23CF-44E3-9099-C40C66FF867C}">
                  <a14:compatExt spid="_x0000_s323674"/>
                </a:ext>
                <a:ext uri="{FF2B5EF4-FFF2-40B4-BE49-F238E27FC236}">
                  <a16:creationId xmlns:a16="http://schemas.microsoft.com/office/drawing/2014/main" id="{94E01799-CFEC-4248-8BB4-285EC6FD13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69850</xdr:colOff>
          <xdr:row>30</xdr:row>
          <xdr:rowOff>76200</xdr:rowOff>
        </xdr:from>
        <xdr:to>
          <xdr:col>27</xdr:col>
          <xdr:colOff>82550</xdr:colOff>
          <xdr:row>30</xdr:row>
          <xdr:rowOff>292100</xdr:rowOff>
        </xdr:to>
        <xdr:sp macro="" textlink="">
          <xdr:nvSpPr>
            <xdr:cNvPr id="323675" name="Drop Down 2052" hidden="1">
              <a:extLst>
                <a:ext uri="{63B3BB69-23CF-44E3-9099-C40C66FF867C}">
                  <a14:compatExt spid="_x0000_s323675"/>
                </a:ext>
                <a:ext uri="{FF2B5EF4-FFF2-40B4-BE49-F238E27FC236}">
                  <a16:creationId xmlns:a16="http://schemas.microsoft.com/office/drawing/2014/main" id="{365C8FF3-2705-4E32-AFEE-EAC53454D3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69850</xdr:colOff>
          <xdr:row>31</xdr:row>
          <xdr:rowOff>19050</xdr:rowOff>
        </xdr:from>
        <xdr:to>
          <xdr:col>27</xdr:col>
          <xdr:colOff>88900</xdr:colOff>
          <xdr:row>31</xdr:row>
          <xdr:rowOff>228600</xdr:rowOff>
        </xdr:to>
        <xdr:sp macro="" textlink="">
          <xdr:nvSpPr>
            <xdr:cNvPr id="323676" name="Drop Down 2053" hidden="1">
              <a:extLst>
                <a:ext uri="{63B3BB69-23CF-44E3-9099-C40C66FF867C}">
                  <a14:compatExt spid="_x0000_s323676"/>
                </a:ext>
                <a:ext uri="{FF2B5EF4-FFF2-40B4-BE49-F238E27FC236}">
                  <a16:creationId xmlns:a16="http://schemas.microsoft.com/office/drawing/2014/main" id="{C6497C86-980E-49B0-A029-62C4B09C35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127000</xdr:colOff>
          <xdr:row>30</xdr:row>
          <xdr:rowOff>38100</xdr:rowOff>
        </xdr:from>
        <xdr:to>
          <xdr:col>29</xdr:col>
          <xdr:colOff>12700</xdr:colOff>
          <xdr:row>31</xdr:row>
          <xdr:rowOff>222250</xdr:rowOff>
        </xdr:to>
        <xdr:sp macro="" textlink="">
          <xdr:nvSpPr>
            <xdr:cNvPr id="323677" name="Spinner 2054" hidden="1">
              <a:extLst>
                <a:ext uri="{63B3BB69-23CF-44E3-9099-C40C66FF867C}">
                  <a14:compatExt spid="_x0000_s323677"/>
                </a:ext>
                <a:ext uri="{FF2B5EF4-FFF2-40B4-BE49-F238E27FC236}">
                  <a16:creationId xmlns:a16="http://schemas.microsoft.com/office/drawing/2014/main" id="{1069B325-5668-43F1-A4FA-4506EEBA86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0</xdr:colOff>
          <xdr:row>3</xdr:row>
          <xdr:rowOff>69850</xdr:rowOff>
        </xdr:from>
        <xdr:to>
          <xdr:col>33</xdr:col>
          <xdr:colOff>215900</xdr:colOff>
          <xdr:row>5</xdr:row>
          <xdr:rowOff>12700</xdr:rowOff>
        </xdr:to>
        <xdr:sp macro="" textlink="">
          <xdr:nvSpPr>
            <xdr:cNvPr id="323684" name="Drop Down 2061" hidden="1">
              <a:extLst>
                <a:ext uri="{63B3BB69-23CF-44E3-9099-C40C66FF867C}">
                  <a14:compatExt spid="_x0000_s323684"/>
                </a:ext>
                <a:ext uri="{FF2B5EF4-FFF2-40B4-BE49-F238E27FC236}">
                  <a16:creationId xmlns:a16="http://schemas.microsoft.com/office/drawing/2014/main" id="{255C4467-EFD1-44B5-9A1B-D87228D5C7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69850</xdr:colOff>
          <xdr:row>30</xdr:row>
          <xdr:rowOff>50800</xdr:rowOff>
        </xdr:from>
        <xdr:to>
          <xdr:col>34</xdr:col>
          <xdr:colOff>25400</xdr:colOff>
          <xdr:row>30</xdr:row>
          <xdr:rowOff>285750</xdr:rowOff>
        </xdr:to>
        <xdr:sp macro="" textlink="">
          <xdr:nvSpPr>
            <xdr:cNvPr id="323736" name="Drop Down 2055" hidden="1">
              <a:extLst>
                <a:ext uri="{63B3BB69-23CF-44E3-9099-C40C66FF867C}">
                  <a14:compatExt spid="_x0000_s323736"/>
                </a:ext>
                <a:ext uri="{FF2B5EF4-FFF2-40B4-BE49-F238E27FC236}">
                  <a16:creationId xmlns:a16="http://schemas.microsoft.com/office/drawing/2014/main" id="{98970722-767E-49B5-BA4C-4835B8BF75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69850</xdr:colOff>
          <xdr:row>30</xdr:row>
          <xdr:rowOff>330200</xdr:rowOff>
        </xdr:from>
        <xdr:to>
          <xdr:col>34</xdr:col>
          <xdr:colOff>38100</xdr:colOff>
          <xdr:row>31</xdr:row>
          <xdr:rowOff>241300</xdr:rowOff>
        </xdr:to>
        <xdr:sp macro="" textlink="">
          <xdr:nvSpPr>
            <xdr:cNvPr id="323737" name="Drop Down 2056" hidden="1">
              <a:extLst>
                <a:ext uri="{63B3BB69-23CF-44E3-9099-C40C66FF867C}">
                  <a14:compatExt spid="_x0000_s323737"/>
                </a:ext>
                <a:ext uri="{FF2B5EF4-FFF2-40B4-BE49-F238E27FC236}">
                  <a16:creationId xmlns:a16="http://schemas.microsoft.com/office/drawing/2014/main" id="{B4311BFA-4D6E-42DA-BBFA-1B8DBAA89C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297180</xdr:colOff>
      <xdr:row>1</xdr:row>
      <xdr:rowOff>167640</xdr:rowOff>
    </xdr:from>
    <xdr:to>
      <xdr:col>43</xdr:col>
      <xdr:colOff>167640</xdr:colOff>
      <xdr:row>14</xdr:row>
      <xdr:rowOff>7620</xdr:rowOff>
    </xdr:to>
    <xdr:graphicFrame macro="">
      <xdr:nvGraphicFramePr>
        <xdr:cNvPr id="333919" name="Диаграмма 101">
          <a:extLst>
            <a:ext uri="{FF2B5EF4-FFF2-40B4-BE49-F238E27FC236}">
              <a16:creationId xmlns:a16="http://schemas.microsoft.com/office/drawing/2014/main" id="{10724F77-8C61-4CD3-9B6B-3A014942BE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297180</xdr:colOff>
      <xdr:row>14</xdr:row>
      <xdr:rowOff>167640</xdr:rowOff>
    </xdr:from>
    <xdr:to>
      <xdr:col>43</xdr:col>
      <xdr:colOff>53340</xdr:colOff>
      <xdr:row>26</xdr:row>
      <xdr:rowOff>121920</xdr:rowOff>
    </xdr:to>
    <xdr:graphicFrame macro="">
      <xdr:nvGraphicFramePr>
        <xdr:cNvPr id="333920" name="Диаграмма 10">
          <a:extLst>
            <a:ext uri="{FF2B5EF4-FFF2-40B4-BE49-F238E27FC236}">
              <a16:creationId xmlns:a16="http://schemas.microsoft.com/office/drawing/2014/main" id="{ECA7BE63-F561-4C7C-95B3-8B22447598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30</xdr:row>
          <xdr:rowOff>69850</xdr:rowOff>
        </xdr:from>
        <xdr:to>
          <xdr:col>25</xdr:col>
          <xdr:colOff>31750</xdr:colOff>
          <xdr:row>30</xdr:row>
          <xdr:rowOff>285750</xdr:rowOff>
        </xdr:to>
        <xdr:sp macro="" textlink="">
          <xdr:nvSpPr>
            <xdr:cNvPr id="333839" name="Drop Down 2049" hidden="1">
              <a:extLst>
                <a:ext uri="{63B3BB69-23CF-44E3-9099-C40C66FF867C}">
                  <a14:compatExt spid="_x0000_s333839"/>
                </a:ext>
                <a:ext uri="{FF2B5EF4-FFF2-40B4-BE49-F238E27FC236}">
                  <a16:creationId xmlns:a16="http://schemas.microsoft.com/office/drawing/2014/main" id="{356E365C-EDC1-4986-A62C-2C9E857A88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6350</xdr:colOff>
          <xdr:row>13</xdr:row>
          <xdr:rowOff>101600</xdr:rowOff>
        </xdr:from>
        <xdr:to>
          <xdr:col>33</xdr:col>
          <xdr:colOff>215900</xdr:colOff>
          <xdr:row>15</xdr:row>
          <xdr:rowOff>19050</xdr:rowOff>
        </xdr:to>
        <xdr:sp macro="" textlink="">
          <xdr:nvSpPr>
            <xdr:cNvPr id="333840" name="Drop Down 2050" hidden="1">
              <a:extLst>
                <a:ext uri="{63B3BB69-23CF-44E3-9099-C40C66FF867C}">
                  <a14:compatExt spid="_x0000_s333840"/>
                </a:ext>
                <a:ext uri="{FF2B5EF4-FFF2-40B4-BE49-F238E27FC236}">
                  <a16:creationId xmlns:a16="http://schemas.microsoft.com/office/drawing/2014/main" id="{AFE07973-5BA4-4C1F-9842-682439413D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31</xdr:row>
          <xdr:rowOff>25400</xdr:rowOff>
        </xdr:from>
        <xdr:to>
          <xdr:col>25</xdr:col>
          <xdr:colOff>31750</xdr:colOff>
          <xdr:row>31</xdr:row>
          <xdr:rowOff>234950</xdr:rowOff>
        </xdr:to>
        <xdr:sp macro="" textlink="">
          <xdr:nvSpPr>
            <xdr:cNvPr id="333841" name="Drop Down 2051" hidden="1">
              <a:extLst>
                <a:ext uri="{63B3BB69-23CF-44E3-9099-C40C66FF867C}">
                  <a14:compatExt spid="_x0000_s333841"/>
                </a:ext>
                <a:ext uri="{FF2B5EF4-FFF2-40B4-BE49-F238E27FC236}">
                  <a16:creationId xmlns:a16="http://schemas.microsoft.com/office/drawing/2014/main" id="{C71B9C0A-A4FE-4DC8-9786-4CEBA5FE27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69850</xdr:colOff>
          <xdr:row>30</xdr:row>
          <xdr:rowOff>76200</xdr:rowOff>
        </xdr:from>
        <xdr:to>
          <xdr:col>27</xdr:col>
          <xdr:colOff>82550</xdr:colOff>
          <xdr:row>30</xdr:row>
          <xdr:rowOff>292100</xdr:rowOff>
        </xdr:to>
        <xdr:sp macro="" textlink="">
          <xdr:nvSpPr>
            <xdr:cNvPr id="333842" name="Drop Down 2052" hidden="1">
              <a:extLst>
                <a:ext uri="{63B3BB69-23CF-44E3-9099-C40C66FF867C}">
                  <a14:compatExt spid="_x0000_s333842"/>
                </a:ext>
                <a:ext uri="{FF2B5EF4-FFF2-40B4-BE49-F238E27FC236}">
                  <a16:creationId xmlns:a16="http://schemas.microsoft.com/office/drawing/2014/main" id="{3B44BDEB-45A2-4BF2-A1CD-1B5AE09982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69850</xdr:colOff>
          <xdr:row>31</xdr:row>
          <xdr:rowOff>19050</xdr:rowOff>
        </xdr:from>
        <xdr:to>
          <xdr:col>27</xdr:col>
          <xdr:colOff>88900</xdr:colOff>
          <xdr:row>31</xdr:row>
          <xdr:rowOff>228600</xdr:rowOff>
        </xdr:to>
        <xdr:sp macro="" textlink="">
          <xdr:nvSpPr>
            <xdr:cNvPr id="333843" name="Drop Down 2053" hidden="1">
              <a:extLst>
                <a:ext uri="{63B3BB69-23CF-44E3-9099-C40C66FF867C}">
                  <a14:compatExt spid="_x0000_s333843"/>
                </a:ext>
                <a:ext uri="{FF2B5EF4-FFF2-40B4-BE49-F238E27FC236}">
                  <a16:creationId xmlns:a16="http://schemas.microsoft.com/office/drawing/2014/main" id="{D07CA649-3D15-4E4D-B7B5-276B539D74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127000</xdr:colOff>
          <xdr:row>30</xdr:row>
          <xdr:rowOff>38100</xdr:rowOff>
        </xdr:from>
        <xdr:to>
          <xdr:col>29</xdr:col>
          <xdr:colOff>12700</xdr:colOff>
          <xdr:row>31</xdr:row>
          <xdr:rowOff>222250</xdr:rowOff>
        </xdr:to>
        <xdr:sp macro="" textlink="">
          <xdr:nvSpPr>
            <xdr:cNvPr id="333844" name="Spinner 2054" hidden="1">
              <a:extLst>
                <a:ext uri="{63B3BB69-23CF-44E3-9099-C40C66FF867C}">
                  <a14:compatExt spid="_x0000_s333844"/>
                </a:ext>
                <a:ext uri="{FF2B5EF4-FFF2-40B4-BE49-F238E27FC236}">
                  <a16:creationId xmlns:a16="http://schemas.microsoft.com/office/drawing/2014/main" id="{3AA73B72-74F0-4CBB-A974-8C25AB57AA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0</xdr:colOff>
          <xdr:row>3</xdr:row>
          <xdr:rowOff>69850</xdr:rowOff>
        </xdr:from>
        <xdr:to>
          <xdr:col>33</xdr:col>
          <xdr:colOff>215900</xdr:colOff>
          <xdr:row>5</xdr:row>
          <xdr:rowOff>12700</xdr:rowOff>
        </xdr:to>
        <xdr:sp macro="" textlink="">
          <xdr:nvSpPr>
            <xdr:cNvPr id="333851" name="Drop Down 2061" hidden="1">
              <a:extLst>
                <a:ext uri="{63B3BB69-23CF-44E3-9099-C40C66FF867C}">
                  <a14:compatExt spid="_x0000_s333851"/>
                </a:ext>
                <a:ext uri="{FF2B5EF4-FFF2-40B4-BE49-F238E27FC236}">
                  <a16:creationId xmlns:a16="http://schemas.microsoft.com/office/drawing/2014/main" id="{B962F88D-3479-40B5-AA56-B587DF72DD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0</xdr:colOff>
          <xdr:row>30</xdr:row>
          <xdr:rowOff>50800</xdr:rowOff>
        </xdr:from>
        <xdr:to>
          <xdr:col>34</xdr:col>
          <xdr:colOff>31750</xdr:colOff>
          <xdr:row>30</xdr:row>
          <xdr:rowOff>285750</xdr:rowOff>
        </xdr:to>
        <xdr:sp macro="" textlink="">
          <xdr:nvSpPr>
            <xdr:cNvPr id="333891" name="Drop Down 2055" hidden="1">
              <a:extLst>
                <a:ext uri="{63B3BB69-23CF-44E3-9099-C40C66FF867C}">
                  <a14:compatExt spid="_x0000_s333891"/>
                </a:ext>
                <a:ext uri="{FF2B5EF4-FFF2-40B4-BE49-F238E27FC236}">
                  <a16:creationId xmlns:a16="http://schemas.microsoft.com/office/drawing/2014/main" id="{977E7AE0-C417-4B92-BAC4-FB88890491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0</xdr:colOff>
          <xdr:row>30</xdr:row>
          <xdr:rowOff>330200</xdr:rowOff>
        </xdr:from>
        <xdr:to>
          <xdr:col>34</xdr:col>
          <xdr:colOff>44450</xdr:colOff>
          <xdr:row>31</xdr:row>
          <xdr:rowOff>241300</xdr:rowOff>
        </xdr:to>
        <xdr:sp macro="" textlink="">
          <xdr:nvSpPr>
            <xdr:cNvPr id="333892" name="Drop Down 2056" hidden="1">
              <a:extLst>
                <a:ext uri="{63B3BB69-23CF-44E3-9099-C40C66FF867C}">
                  <a14:compatExt spid="_x0000_s333892"/>
                </a:ext>
                <a:ext uri="{FF2B5EF4-FFF2-40B4-BE49-F238E27FC236}">
                  <a16:creationId xmlns:a16="http://schemas.microsoft.com/office/drawing/2014/main" id="{710D6230-8AA9-4DC4-8291-CAE64EB658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188595</xdr:colOff>
      <xdr:row>14</xdr:row>
      <xdr:rowOff>15240</xdr:rowOff>
    </xdr:from>
    <xdr:to>
      <xdr:col>9</xdr:col>
      <xdr:colOff>9596</xdr:colOff>
      <xdr:row>15</xdr:row>
      <xdr:rowOff>182880</xdr:rowOff>
    </xdr:to>
    <xdr:cxnSp macro="">
      <xdr:nvCxnSpPr>
        <xdr:cNvPr id="9" name="Прямая со стрелкой 12">
          <a:extLst>
            <a:ext uri="{FF2B5EF4-FFF2-40B4-BE49-F238E27FC236}">
              <a16:creationId xmlns:a16="http://schemas.microsoft.com/office/drawing/2014/main" id="{120F9037-B27A-437C-8D58-1D63B7F8A087}"/>
            </a:ext>
          </a:extLst>
        </xdr:cNvPr>
        <xdr:cNvCxnSpPr/>
      </xdr:nvCxnSpPr>
      <xdr:spPr>
        <a:xfrm>
          <a:off x="2791460" y="2689860"/>
          <a:ext cx="192405" cy="371475"/>
        </a:xfrm>
        <a:prstGeom prst="straightConnector1">
          <a:avLst/>
        </a:prstGeom>
        <a:ln w="12700">
          <a:solidFill>
            <a:schemeClr val="tx1"/>
          </a:solidFill>
          <a:prstDash val="dash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99060</xdr:colOff>
      <xdr:row>1</xdr:row>
      <xdr:rowOff>91440</xdr:rowOff>
    </xdr:from>
    <xdr:to>
      <xdr:col>43</xdr:col>
      <xdr:colOff>312420</xdr:colOff>
      <xdr:row>13</xdr:row>
      <xdr:rowOff>137160</xdr:rowOff>
    </xdr:to>
    <xdr:graphicFrame macro="">
      <xdr:nvGraphicFramePr>
        <xdr:cNvPr id="701476" name="Диаграмма 101">
          <a:extLst>
            <a:ext uri="{FF2B5EF4-FFF2-40B4-BE49-F238E27FC236}">
              <a16:creationId xmlns:a16="http://schemas.microsoft.com/office/drawing/2014/main" id="{595F3634-21B6-4626-831F-9E7CB344A0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121920</xdr:colOff>
      <xdr:row>14</xdr:row>
      <xdr:rowOff>106680</xdr:rowOff>
    </xdr:from>
    <xdr:to>
      <xdr:col>43</xdr:col>
      <xdr:colOff>205740</xdr:colOff>
      <xdr:row>25</xdr:row>
      <xdr:rowOff>60960</xdr:rowOff>
    </xdr:to>
    <xdr:graphicFrame macro="">
      <xdr:nvGraphicFramePr>
        <xdr:cNvPr id="701477" name="Диаграмма 10">
          <a:extLst>
            <a:ext uri="{FF2B5EF4-FFF2-40B4-BE49-F238E27FC236}">
              <a16:creationId xmlns:a16="http://schemas.microsoft.com/office/drawing/2014/main" id="{9F362A1C-A5D1-49D0-9E39-AAF8B4EBC5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25</xdr:row>
          <xdr:rowOff>6350</xdr:rowOff>
        </xdr:from>
        <xdr:to>
          <xdr:col>25</xdr:col>
          <xdr:colOff>31750</xdr:colOff>
          <xdr:row>26</xdr:row>
          <xdr:rowOff>63500</xdr:rowOff>
        </xdr:to>
        <xdr:sp macro="" textlink="">
          <xdr:nvSpPr>
            <xdr:cNvPr id="701441" name="Drop Down 2049" hidden="1">
              <a:extLst>
                <a:ext uri="{63B3BB69-23CF-44E3-9099-C40C66FF867C}">
                  <a14:compatExt spid="_x0000_s701441"/>
                </a:ext>
                <a:ext uri="{FF2B5EF4-FFF2-40B4-BE49-F238E27FC236}">
                  <a16:creationId xmlns:a16="http://schemas.microsoft.com/office/drawing/2014/main" id="{F72995FA-3095-479A-A442-D87D8159A1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11</xdr:row>
          <xdr:rowOff>88900</xdr:rowOff>
        </xdr:from>
        <xdr:to>
          <xdr:col>33</xdr:col>
          <xdr:colOff>209550</xdr:colOff>
          <xdr:row>13</xdr:row>
          <xdr:rowOff>6350</xdr:rowOff>
        </xdr:to>
        <xdr:sp macro="" textlink="">
          <xdr:nvSpPr>
            <xdr:cNvPr id="701442" name="Drop Down 2050" hidden="1">
              <a:extLst>
                <a:ext uri="{63B3BB69-23CF-44E3-9099-C40C66FF867C}">
                  <a14:compatExt spid="_x0000_s701442"/>
                </a:ext>
                <a:ext uri="{FF2B5EF4-FFF2-40B4-BE49-F238E27FC236}">
                  <a16:creationId xmlns:a16="http://schemas.microsoft.com/office/drawing/2014/main" id="{C69B1500-3BD1-4498-93C0-CC99873F36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26</xdr:row>
          <xdr:rowOff>146050</xdr:rowOff>
        </xdr:from>
        <xdr:to>
          <xdr:col>25</xdr:col>
          <xdr:colOff>31750</xdr:colOff>
          <xdr:row>28</xdr:row>
          <xdr:rowOff>25400</xdr:rowOff>
        </xdr:to>
        <xdr:sp macro="" textlink="">
          <xdr:nvSpPr>
            <xdr:cNvPr id="701443" name="Drop Down 2051" hidden="1">
              <a:extLst>
                <a:ext uri="{63B3BB69-23CF-44E3-9099-C40C66FF867C}">
                  <a14:compatExt spid="_x0000_s701443"/>
                </a:ext>
                <a:ext uri="{FF2B5EF4-FFF2-40B4-BE49-F238E27FC236}">
                  <a16:creationId xmlns:a16="http://schemas.microsoft.com/office/drawing/2014/main" id="{FA1E698A-9B7F-4D03-BA30-6FF44BBA36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69850</xdr:colOff>
          <xdr:row>25</xdr:row>
          <xdr:rowOff>6350</xdr:rowOff>
        </xdr:from>
        <xdr:to>
          <xdr:col>27</xdr:col>
          <xdr:colOff>82550</xdr:colOff>
          <xdr:row>26</xdr:row>
          <xdr:rowOff>76200</xdr:rowOff>
        </xdr:to>
        <xdr:sp macro="" textlink="">
          <xdr:nvSpPr>
            <xdr:cNvPr id="701444" name="Drop Down 2052" hidden="1">
              <a:extLst>
                <a:ext uri="{63B3BB69-23CF-44E3-9099-C40C66FF867C}">
                  <a14:compatExt spid="_x0000_s701444"/>
                </a:ext>
                <a:ext uri="{FF2B5EF4-FFF2-40B4-BE49-F238E27FC236}">
                  <a16:creationId xmlns:a16="http://schemas.microsoft.com/office/drawing/2014/main" id="{EAC1F89E-EA57-4AFE-8DA1-2DCB9E6227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69850</xdr:colOff>
          <xdr:row>26</xdr:row>
          <xdr:rowOff>139700</xdr:rowOff>
        </xdr:from>
        <xdr:to>
          <xdr:col>27</xdr:col>
          <xdr:colOff>88900</xdr:colOff>
          <xdr:row>28</xdr:row>
          <xdr:rowOff>19050</xdr:rowOff>
        </xdr:to>
        <xdr:sp macro="" textlink="">
          <xdr:nvSpPr>
            <xdr:cNvPr id="701445" name="Drop Down 2053" hidden="1">
              <a:extLst>
                <a:ext uri="{63B3BB69-23CF-44E3-9099-C40C66FF867C}">
                  <a14:compatExt spid="_x0000_s701445"/>
                </a:ext>
                <a:ext uri="{FF2B5EF4-FFF2-40B4-BE49-F238E27FC236}">
                  <a16:creationId xmlns:a16="http://schemas.microsoft.com/office/drawing/2014/main" id="{21EA2730-6754-4D0D-A358-D7E1FFEE5D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127000</xdr:colOff>
          <xdr:row>24</xdr:row>
          <xdr:rowOff>127000</xdr:rowOff>
        </xdr:from>
        <xdr:to>
          <xdr:col>29</xdr:col>
          <xdr:colOff>12700</xdr:colOff>
          <xdr:row>28</xdr:row>
          <xdr:rowOff>38100</xdr:rowOff>
        </xdr:to>
        <xdr:sp macro="" textlink="">
          <xdr:nvSpPr>
            <xdr:cNvPr id="701446" name="Spinner 2054" hidden="1">
              <a:extLst>
                <a:ext uri="{63B3BB69-23CF-44E3-9099-C40C66FF867C}">
                  <a14:compatExt spid="_x0000_s701446"/>
                </a:ext>
                <a:ext uri="{FF2B5EF4-FFF2-40B4-BE49-F238E27FC236}">
                  <a16:creationId xmlns:a16="http://schemas.microsoft.com/office/drawing/2014/main" id="{27D3EC47-29D8-4298-8CF8-CD82C7ED9F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3</xdr:row>
          <xdr:rowOff>38100</xdr:rowOff>
        </xdr:from>
        <xdr:to>
          <xdr:col>33</xdr:col>
          <xdr:colOff>215900</xdr:colOff>
          <xdr:row>4</xdr:row>
          <xdr:rowOff>152400</xdr:rowOff>
        </xdr:to>
        <xdr:sp macro="" textlink="">
          <xdr:nvSpPr>
            <xdr:cNvPr id="701447" name="Drop Down 2061" hidden="1">
              <a:extLst>
                <a:ext uri="{63B3BB69-23CF-44E3-9099-C40C66FF867C}">
                  <a14:compatExt spid="_x0000_s701447"/>
                </a:ext>
                <a:ext uri="{FF2B5EF4-FFF2-40B4-BE49-F238E27FC236}">
                  <a16:creationId xmlns:a16="http://schemas.microsoft.com/office/drawing/2014/main" id="{E927E013-FB02-4CDA-A7D0-C93973AA90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69850</xdr:colOff>
          <xdr:row>24</xdr:row>
          <xdr:rowOff>133350</xdr:rowOff>
        </xdr:from>
        <xdr:to>
          <xdr:col>34</xdr:col>
          <xdr:colOff>25400</xdr:colOff>
          <xdr:row>26</xdr:row>
          <xdr:rowOff>82550</xdr:rowOff>
        </xdr:to>
        <xdr:sp macro="" textlink="">
          <xdr:nvSpPr>
            <xdr:cNvPr id="701448" name="Drop Down 2055" hidden="1">
              <a:extLst>
                <a:ext uri="{63B3BB69-23CF-44E3-9099-C40C66FF867C}">
                  <a14:compatExt spid="_x0000_s701448"/>
                </a:ext>
                <a:ext uri="{FF2B5EF4-FFF2-40B4-BE49-F238E27FC236}">
                  <a16:creationId xmlns:a16="http://schemas.microsoft.com/office/drawing/2014/main" id="{9E9806F6-0538-4FA3-93A6-47E82FB9CB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69850</xdr:colOff>
          <xdr:row>26</xdr:row>
          <xdr:rowOff>114300</xdr:rowOff>
        </xdr:from>
        <xdr:to>
          <xdr:col>34</xdr:col>
          <xdr:colOff>38100</xdr:colOff>
          <xdr:row>28</xdr:row>
          <xdr:rowOff>31750</xdr:rowOff>
        </xdr:to>
        <xdr:sp macro="" textlink="">
          <xdr:nvSpPr>
            <xdr:cNvPr id="701449" name="Drop Down 2056" hidden="1">
              <a:extLst>
                <a:ext uri="{63B3BB69-23CF-44E3-9099-C40C66FF867C}">
                  <a14:compatExt spid="_x0000_s701449"/>
                </a:ext>
                <a:ext uri="{FF2B5EF4-FFF2-40B4-BE49-F238E27FC236}">
                  <a16:creationId xmlns:a16="http://schemas.microsoft.com/office/drawing/2014/main" id="{BFBB82AF-8412-41EB-BE07-CBF8DB23A5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188595</xdr:colOff>
      <xdr:row>14</xdr:row>
      <xdr:rowOff>15240</xdr:rowOff>
    </xdr:from>
    <xdr:to>
      <xdr:col>9</xdr:col>
      <xdr:colOff>9396</xdr:colOff>
      <xdr:row>15</xdr:row>
      <xdr:rowOff>182880</xdr:rowOff>
    </xdr:to>
    <xdr:cxnSp macro="">
      <xdr:nvCxnSpPr>
        <xdr:cNvPr id="2" name="Прямая со стрелкой 12">
          <a:extLst>
            <a:ext uri="{FF2B5EF4-FFF2-40B4-BE49-F238E27FC236}">
              <a16:creationId xmlns:a16="http://schemas.microsoft.com/office/drawing/2014/main" id="{921A6A92-D22F-402E-9F06-125A84020793}"/>
            </a:ext>
          </a:extLst>
        </xdr:cNvPr>
        <xdr:cNvCxnSpPr/>
      </xdr:nvCxnSpPr>
      <xdr:spPr>
        <a:xfrm>
          <a:off x="2791460" y="2689860"/>
          <a:ext cx="192405" cy="371475"/>
        </a:xfrm>
        <a:prstGeom prst="straightConnector1">
          <a:avLst/>
        </a:prstGeom>
        <a:ln w="12700">
          <a:solidFill>
            <a:schemeClr val="tx1"/>
          </a:solidFill>
          <a:prstDash val="dash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259080</xdr:colOff>
      <xdr:row>1</xdr:row>
      <xdr:rowOff>160020</xdr:rowOff>
    </xdr:from>
    <xdr:to>
      <xdr:col>43</xdr:col>
      <xdr:colOff>129540</xdr:colOff>
      <xdr:row>13</xdr:row>
      <xdr:rowOff>205740</xdr:rowOff>
    </xdr:to>
    <xdr:graphicFrame macro="">
      <xdr:nvGraphicFramePr>
        <xdr:cNvPr id="334984" name="Диаграмма 101">
          <a:extLst>
            <a:ext uri="{FF2B5EF4-FFF2-40B4-BE49-F238E27FC236}">
              <a16:creationId xmlns:a16="http://schemas.microsoft.com/office/drawing/2014/main" id="{A37EB54E-C7C7-4231-ABEF-3E62B36785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266700</xdr:colOff>
      <xdr:row>14</xdr:row>
      <xdr:rowOff>137160</xdr:rowOff>
    </xdr:from>
    <xdr:to>
      <xdr:col>43</xdr:col>
      <xdr:colOff>22860</xdr:colOff>
      <xdr:row>26</xdr:row>
      <xdr:rowOff>99060</xdr:rowOff>
    </xdr:to>
    <xdr:graphicFrame macro="">
      <xdr:nvGraphicFramePr>
        <xdr:cNvPr id="334985" name="Диаграмма 10">
          <a:extLst>
            <a:ext uri="{FF2B5EF4-FFF2-40B4-BE49-F238E27FC236}">
              <a16:creationId xmlns:a16="http://schemas.microsoft.com/office/drawing/2014/main" id="{32520910-FEE7-4D10-8BAF-8E71D3282B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30</xdr:row>
          <xdr:rowOff>69850</xdr:rowOff>
        </xdr:from>
        <xdr:to>
          <xdr:col>25</xdr:col>
          <xdr:colOff>31750</xdr:colOff>
          <xdr:row>30</xdr:row>
          <xdr:rowOff>285750</xdr:rowOff>
        </xdr:to>
        <xdr:sp macro="" textlink="">
          <xdr:nvSpPr>
            <xdr:cNvPr id="334870" name="Drop Down 2049" hidden="1">
              <a:extLst>
                <a:ext uri="{63B3BB69-23CF-44E3-9099-C40C66FF867C}">
                  <a14:compatExt spid="_x0000_s334870"/>
                </a:ext>
                <a:ext uri="{FF2B5EF4-FFF2-40B4-BE49-F238E27FC236}">
                  <a16:creationId xmlns:a16="http://schemas.microsoft.com/office/drawing/2014/main" id="{80CD3E2C-AB5A-4DAA-94C4-3D40038070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6350</xdr:colOff>
          <xdr:row>13</xdr:row>
          <xdr:rowOff>101600</xdr:rowOff>
        </xdr:from>
        <xdr:to>
          <xdr:col>33</xdr:col>
          <xdr:colOff>215900</xdr:colOff>
          <xdr:row>15</xdr:row>
          <xdr:rowOff>19050</xdr:rowOff>
        </xdr:to>
        <xdr:sp macro="" textlink="">
          <xdr:nvSpPr>
            <xdr:cNvPr id="334871" name="Drop Down 2050" hidden="1">
              <a:extLst>
                <a:ext uri="{63B3BB69-23CF-44E3-9099-C40C66FF867C}">
                  <a14:compatExt spid="_x0000_s334871"/>
                </a:ext>
                <a:ext uri="{FF2B5EF4-FFF2-40B4-BE49-F238E27FC236}">
                  <a16:creationId xmlns:a16="http://schemas.microsoft.com/office/drawing/2014/main" id="{841BAAB9-2813-4EF9-A2DB-8462571127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31</xdr:row>
          <xdr:rowOff>25400</xdr:rowOff>
        </xdr:from>
        <xdr:to>
          <xdr:col>25</xdr:col>
          <xdr:colOff>31750</xdr:colOff>
          <xdr:row>31</xdr:row>
          <xdr:rowOff>234950</xdr:rowOff>
        </xdr:to>
        <xdr:sp macro="" textlink="">
          <xdr:nvSpPr>
            <xdr:cNvPr id="334872" name="Drop Down 2051" hidden="1">
              <a:extLst>
                <a:ext uri="{63B3BB69-23CF-44E3-9099-C40C66FF867C}">
                  <a14:compatExt spid="_x0000_s334872"/>
                </a:ext>
                <a:ext uri="{FF2B5EF4-FFF2-40B4-BE49-F238E27FC236}">
                  <a16:creationId xmlns:a16="http://schemas.microsoft.com/office/drawing/2014/main" id="{1B3A30EA-0549-4D61-8E89-13AEBF358F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88900</xdr:colOff>
          <xdr:row>30</xdr:row>
          <xdr:rowOff>63500</xdr:rowOff>
        </xdr:from>
        <xdr:to>
          <xdr:col>27</xdr:col>
          <xdr:colOff>95250</xdr:colOff>
          <xdr:row>30</xdr:row>
          <xdr:rowOff>279400</xdr:rowOff>
        </xdr:to>
        <xdr:sp macro="" textlink="">
          <xdr:nvSpPr>
            <xdr:cNvPr id="334873" name="Drop Down 2052" hidden="1">
              <a:extLst>
                <a:ext uri="{63B3BB69-23CF-44E3-9099-C40C66FF867C}">
                  <a14:compatExt spid="_x0000_s334873"/>
                </a:ext>
                <a:ext uri="{FF2B5EF4-FFF2-40B4-BE49-F238E27FC236}">
                  <a16:creationId xmlns:a16="http://schemas.microsoft.com/office/drawing/2014/main" id="{2671A163-2935-4C73-9231-A2A2A6983D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88900</xdr:colOff>
          <xdr:row>31</xdr:row>
          <xdr:rowOff>6350</xdr:rowOff>
        </xdr:from>
        <xdr:to>
          <xdr:col>27</xdr:col>
          <xdr:colOff>107950</xdr:colOff>
          <xdr:row>31</xdr:row>
          <xdr:rowOff>215900</xdr:rowOff>
        </xdr:to>
        <xdr:sp macro="" textlink="">
          <xdr:nvSpPr>
            <xdr:cNvPr id="334874" name="Drop Down 2053" hidden="1">
              <a:extLst>
                <a:ext uri="{63B3BB69-23CF-44E3-9099-C40C66FF867C}">
                  <a14:compatExt spid="_x0000_s334874"/>
                </a:ext>
                <a:ext uri="{FF2B5EF4-FFF2-40B4-BE49-F238E27FC236}">
                  <a16:creationId xmlns:a16="http://schemas.microsoft.com/office/drawing/2014/main" id="{C72E4A71-3571-4C71-88D3-A24403CF45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158750</xdr:colOff>
          <xdr:row>30</xdr:row>
          <xdr:rowOff>63500</xdr:rowOff>
        </xdr:from>
        <xdr:to>
          <xdr:col>29</xdr:col>
          <xdr:colOff>44450</xdr:colOff>
          <xdr:row>31</xdr:row>
          <xdr:rowOff>241300</xdr:rowOff>
        </xdr:to>
        <xdr:sp macro="" textlink="">
          <xdr:nvSpPr>
            <xdr:cNvPr id="334875" name="Spinner 2054" hidden="1">
              <a:extLst>
                <a:ext uri="{63B3BB69-23CF-44E3-9099-C40C66FF867C}">
                  <a14:compatExt spid="_x0000_s334875"/>
                </a:ext>
                <a:ext uri="{FF2B5EF4-FFF2-40B4-BE49-F238E27FC236}">
                  <a16:creationId xmlns:a16="http://schemas.microsoft.com/office/drawing/2014/main" id="{5B110938-8298-43F7-9DE8-13299F4CC3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0</xdr:colOff>
          <xdr:row>3</xdr:row>
          <xdr:rowOff>69850</xdr:rowOff>
        </xdr:from>
        <xdr:to>
          <xdr:col>33</xdr:col>
          <xdr:colOff>215900</xdr:colOff>
          <xdr:row>5</xdr:row>
          <xdr:rowOff>12700</xdr:rowOff>
        </xdr:to>
        <xdr:sp macro="" textlink="">
          <xdr:nvSpPr>
            <xdr:cNvPr id="334882" name="Drop Down 2061" hidden="1">
              <a:extLst>
                <a:ext uri="{63B3BB69-23CF-44E3-9099-C40C66FF867C}">
                  <a14:compatExt spid="_x0000_s334882"/>
                </a:ext>
                <a:ext uri="{FF2B5EF4-FFF2-40B4-BE49-F238E27FC236}">
                  <a16:creationId xmlns:a16="http://schemas.microsoft.com/office/drawing/2014/main" id="{91D8AFBE-74B7-44EA-8422-4ECF1E21AA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25400</xdr:colOff>
          <xdr:row>30</xdr:row>
          <xdr:rowOff>50800</xdr:rowOff>
        </xdr:from>
        <xdr:to>
          <xdr:col>34</xdr:col>
          <xdr:colOff>50800</xdr:colOff>
          <xdr:row>30</xdr:row>
          <xdr:rowOff>285750</xdr:rowOff>
        </xdr:to>
        <xdr:sp macro="" textlink="">
          <xdr:nvSpPr>
            <xdr:cNvPr id="334942" name="Drop Down 2055" hidden="1">
              <a:extLst>
                <a:ext uri="{63B3BB69-23CF-44E3-9099-C40C66FF867C}">
                  <a14:compatExt spid="_x0000_s334942"/>
                </a:ext>
                <a:ext uri="{FF2B5EF4-FFF2-40B4-BE49-F238E27FC236}">
                  <a16:creationId xmlns:a16="http://schemas.microsoft.com/office/drawing/2014/main" id="{9A1530F3-C54C-4848-A997-4245A85415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25400</xdr:colOff>
          <xdr:row>30</xdr:row>
          <xdr:rowOff>330200</xdr:rowOff>
        </xdr:from>
        <xdr:to>
          <xdr:col>34</xdr:col>
          <xdr:colOff>63500</xdr:colOff>
          <xdr:row>31</xdr:row>
          <xdr:rowOff>241300</xdr:rowOff>
        </xdr:to>
        <xdr:sp macro="" textlink="">
          <xdr:nvSpPr>
            <xdr:cNvPr id="334943" name="Drop Down 2056" hidden="1">
              <a:extLst>
                <a:ext uri="{63B3BB69-23CF-44E3-9099-C40C66FF867C}">
                  <a14:compatExt spid="_x0000_s334943"/>
                </a:ext>
                <a:ext uri="{FF2B5EF4-FFF2-40B4-BE49-F238E27FC236}">
                  <a16:creationId xmlns:a16="http://schemas.microsoft.com/office/drawing/2014/main" id="{53E85781-A349-4218-B356-FA47F0F6E6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188595</xdr:colOff>
      <xdr:row>14</xdr:row>
      <xdr:rowOff>15240</xdr:rowOff>
    </xdr:from>
    <xdr:to>
      <xdr:col>9</xdr:col>
      <xdr:colOff>9396</xdr:colOff>
      <xdr:row>15</xdr:row>
      <xdr:rowOff>182880</xdr:rowOff>
    </xdr:to>
    <xdr:cxnSp macro="">
      <xdr:nvCxnSpPr>
        <xdr:cNvPr id="2" name="Прямая со стрелкой 12">
          <a:extLst>
            <a:ext uri="{FF2B5EF4-FFF2-40B4-BE49-F238E27FC236}">
              <a16:creationId xmlns:a16="http://schemas.microsoft.com/office/drawing/2014/main" id="{5F6CF604-74C1-4EA4-A1EB-3081E676ABAD}"/>
            </a:ext>
          </a:extLst>
        </xdr:cNvPr>
        <xdr:cNvCxnSpPr/>
      </xdr:nvCxnSpPr>
      <xdr:spPr>
        <a:xfrm>
          <a:off x="2791460" y="2689860"/>
          <a:ext cx="192405" cy="371475"/>
        </a:xfrm>
        <a:prstGeom prst="straightConnector1">
          <a:avLst/>
        </a:prstGeom>
        <a:ln w="12700">
          <a:solidFill>
            <a:schemeClr val="tx1"/>
          </a:solidFill>
          <a:prstDash val="dash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281940</xdr:colOff>
      <xdr:row>1</xdr:row>
      <xdr:rowOff>114300</xdr:rowOff>
    </xdr:from>
    <xdr:to>
      <xdr:col>43</xdr:col>
      <xdr:colOff>160020</xdr:colOff>
      <xdr:row>13</xdr:row>
      <xdr:rowOff>152400</xdr:rowOff>
    </xdr:to>
    <xdr:graphicFrame macro="">
      <xdr:nvGraphicFramePr>
        <xdr:cNvPr id="336007" name="Диаграмма 101">
          <a:extLst>
            <a:ext uri="{FF2B5EF4-FFF2-40B4-BE49-F238E27FC236}">
              <a16:creationId xmlns:a16="http://schemas.microsoft.com/office/drawing/2014/main" id="{D5F3AA04-C6F1-425C-9A96-F6CC4FAF4E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297180</xdr:colOff>
      <xdr:row>14</xdr:row>
      <xdr:rowOff>167640</xdr:rowOff>
    </xdr:from>
    <xdr:to>
      <xdr:col>43</xdr:col>
      <xdr:colOff>53340</xdr:colOff>
      <xdr:row>26</xdr:row>
      <xdr:rowOff>121920</xdr:rowOff>
    </xdr:to>
    <xdr:graphicFrame macro="">
      <xdr:nvGraphicFramePr>
        <xdr:cNvPr id="336008" name="Диаграмма 10">
          <a:extLst>
            <a:ext uri="{FF2B5EF4-FFF2-40B4-BE49-F238E27FC236}">
              <a16:creationId xmlns:a16="http://schemas.microsoft.com/office/drawing/2014/main" id="{B4131073-EDF3-4F73-9F5C-CEB4076F41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30</xdr:row>
          <xdr:rowOff>69850</xdr:rowOff>
        </xdr:from>
        <xdr:to>
          <xdr:col>25</xdr:col>
          <xdr:colOff>31750</xdr:colOff>
          <xdr:row>30</xdr:row>
          <xdr:rowOff>285750</xdr:rowOff>
        </xdr:to>
        <xdr:sp macro="" textlink="">
          <xdr:nvSpPr>
            <xdr:cNvPr id="335895" name="Drop Down 2049" hidden="1">
              <a:extLst>
                <a:ext uri="{63B3BB69-23CF-44E3-9099-C40C66FF867C}">
                  <a14:compatExt spid="_x0000_s335895"/>
                </a:ext>
                <a:ext uri="{FF2B5EF4-FFF2-40B4-BE49-F238E27FC236}">
                  <a16:creationId xmlns:a16="http://schemas.microsoft.com/office/drawing/2014/main" id="{F2F0473E-5FEC-479C-8FAD-B530C4018F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6350</xdr:colOff>
          <xdr:row>13</xdr:row>
          <xdr:rowOff>101600</xdr:rowOff>
        </xdr:from>
        <xdr:to>
          <xdr:col>33</xdr:col>
          <xdr:colOff>215900</xdr:colOff>
          <xdr:row>15</xdr:row>
          <xdr:rowOff>19050</xdr:rowOff>
        </xdr:to>
        <xdr:sp macro="" textlink="">
          <xdr:nvSpPr>
            <xdr:cNvPr id="335896" name="Drop Down 2050" hidden="1">
              <a:extLst>
                <a:ext uri="{63B3BB69-23CF-44E3-9099-C40C66FF867C}">
                  <a14:compatExt spid="_x0000_s335896"/>
                </a:ext>
                <a:ext uri="{FF2B5EF4-FFF2-40B4-BE49-F238E27FC236}">
                  <a16:creationId xmlns:a16="http://schemas.microsoft.com/office/drawing/2014/main" id="{605374B1-600F-42B2-8EB7-BF022E22E5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31</xdr:row>
          <xdr:rowOff>25400</xdr:rowOff>
        </xdr:from>
        <xdr:to>
          <xdr:col>25</xdr:col>
          <xdr:colOff>31750</xdr:colOff>
          <xdr:row>31</xdr:row>
          <xdr:rowOff>234950</xdr:rowOff>
        </xdr:to>
        <xdr:sp macro="" textlink="">
          <xdr:nvSpPr>
            <xdr:cNvPr id="335897" name="Drop Down 2051" hidden="1">
              <a:extLst>
                <a:ext uri="{63B3BB69-23CF-44E3-9099-C40C66FF867C}">
                  <a14:compatExt spid="_x0000_s335897"/>
                </a:ext>
                <a:ext uri="{FF2B5EF4-FFF2-40B4-BE49-F238E27FC236}">
                  <a16:creationId xmlns:a16="http://schemas.microsoft.com/office/drawing/2014/main" id="{D5B68FA1-4738-4B64-888F-3562583008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69850</xdr:colOff>
          <xdr:row>30</xdr:row>
          <xdr:rowOff>76200</xdr:rowOff>
        </xdr:from>
        <xdr:to>
          <xdr:col>27</xdr:col>
          <xdr:colOff>82550</xdr:colOff>
          <xdr:row>30</xdr:row>
          <xdr:rowOff>292100</xdr:rowOff>
        </xdr:to>
        <xdr:sp macro="" textlink="">
          <xdr:nvSpPr>
            <xdr:cNvPr id="335898" name="Drop Down 2052" hidden="1">
              <a:extLst>
                <a:ext uri="{63B3BB69-23CF-44E3-9099-C40C66FF867C}">
                  <a14:compatExt spid="_x0000_s335898"/>
                </a:ext>
                <a:ext uri="{FF2B5EF4-FFF2-40B4-BE49-F238E27FC236}">
                  <a16:creationId xmlns:a16="http://schemas.microsoft.com/office/drawing/2014/main" id="{B873EC77-1ABC-4BF3-9DE4-4C95F628FF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69850</xdr:colOff>
          <xdr:row>31</xdr:row>
          <xdr:rowOff>19050</xdr:rowOff>
        </xdr:from>
        <xdr:to>
          <xdr:col>27</xdr:col>
          <xdr:colOff>88900</xdr:colOff>
          <xdr:row>31</xdr:row>
          <xdr:rowOff>228600</xdr:rowOff>
        </xdr:to>
        <xdr:sp macro="" textlink="">
          <xdr:nvSpPr>
            <xdr:cNvPr id="335899" name="Drop Down 2053" hidden="1">
              <a:extLst>
                <a:ext uri="{63B3BB69-23CF-44E3-9099-C40C66FF867C}">
                  <a14:compatExt spid="_x0000_s335899"/>
                </a:ext>
                <a:ext uri="{FF2B5EF4-FFF2-40B4-BE49-F238E27FC236}">
                  <a16:creationId xmlns:a16="http://schemas.microsoft.com/office/drawing/2014/main" id="{E5E238AD-6F08-4BD5-989B-CC0AC3E05D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127000</xdr:colOff>
          <xdr:row>30</xdr:row>
          <xdr:rowOff>38100</xdr:rowOff>
        </xdr:from>
        <xdr:to>
          <xdr:col>29</xdr:col>
          <xdr:colOff>12700</xdr:colOff>
          <xdr:row>31</xdr:row>
          <xdr:rowOff>222250</xdr:rowOff>
        </xdr:to>
        <xdr:sp macro="" textlink="">
          <xdr:nvSpPr>
            <xdr:cNvPr id="335900" name="Spinner 2054" hidden="1">
              <a:extLst>
                <a:ext uri="{63B3BB69-23CF-44E3-9099-C40C66FF867C}">
                  <a14:compatExt spid="_x0000_s335900"/>
                </a:ext>
                <a:ext uri="{FF2B5EF4-FFF2-40B4-BE49-F238E27FC236}">
                  <a16:creationId xmlns:a16="http://schemas.microsoft.com/office/drawing/2014/main" id="{263A59AC-F52E-4FB9-9EEF-FC833DDE2C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0</xdr:colOff>
          <xdr:row>3</xdr:row>
          <xdr:rowOff>69850</xdr:rowOff>
        </xdr:from>
        <xdr:to>
          <xdr:col>33</xdr:col>
          <xdr:colOff>215900</xdr:colOff>
          <xdr:row>5</xdr:row>
          <xdr:rowOff>12700</xdr:rowOff>
        </xdr:to>
        <xdr:sp macro="" textlink="">
          <xdr:nvSpPr>
            <xdr:cNvPr id="335907" name="Drop Down 2061" hidden="1">
              <a:extLst>
                <a:ext uri="{63B3BB69-23CF-44E3-9099-C40C66FF867C}">
                  <a14:compatExt spid="_x0000_s335907"/>
                </a:ext>
                <a:ext uri="{FF2B5EF4-FFF2-40B4-BE49-F238E27FC236}">
                  <a16:creationId xmlns:a16="http://schemas.microsoft.com/office/drawing/2014/main" id="{A64BABD6-BE9E-4F9E-BE2C-21C430BCC3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12700</xdr:colOff>
          <xdr:row>30</xdr:row>
          <xdr:rowOff>50800</xdr:rowOff>
        </xdr:from>
        <xdr:to>
          <xdr:col>34</xdr:col>
          <xdr:colOff>44450</xdr:colOff>
          <xdr:row>30</xdr:row>
          <xdr:rowOff>285750</xdr:rowOff>
        </xdr:to>
        <xdr:sp macro="" textlink="">
          <xdr:nvSpPr>
            <xdr:cNvPr id="335965" name="Drop Down 2055" hidden="1">
              <a:extLst>
                <a:ext uri="{63B3BB69-23CF-44E3-9099-C40C66FF867C}">
                  <a14:compatExt spid="_x0000_s335965"/>
                </a:ext>
                <a:ext uri="{FF2B5EF4-FFF2-40B4-BE49-F238E27FC236}">
                  <a16:creationId xmlns:a16="http://schemas.microsoft.com/office/drawing/2014/main" id="{6E0C4ABC-692C-4D70-A121-E8C2DA9585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12700</xdr:colOff>
          <xdr:row>30</xdr:row>
          <xdr:rowOff>330200</xdr:rowOff>
        </xdr:from>
        <xdr:to>
          <xdr:col>34</xdr:col>
          <xdr:colOff>57150</xdr:colOff>
          <xdr:row>31</xdr:row>
          <xdr:rowOff>241300</xdr:rowOff>
        </xdr:to>
        <xdr:sp macro="" textlink="">
          <xdr:nvSpPr>
            <xdr:cNvPr id="335966" name="Drop Down 2056" hidden="1">
              <a:extLst>
                <a:ext uri="{63B3BB69-23CF-44E3-9099-C40C66FF867C}">
                  <a14:compatExt spid="_x0000_s335966"/>
                </a:ext>
                <a:ext uri="{FF2B5EF4-FFF2-40B4-BE49-F238E27FC236}">
                  <a16:creationId xmlns:a16="http://schemas.microsoft.com/office/drawing/2014/main" id="{D778E46E-F69A-49AD-A77B-6B551C012D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274320</xdr:colOff>
      <xdr:row>1</xdr:row>
      <xdr:rowOff>68580</xdr:rowOff>
    </xdr:from>
    <xdr:to>
      <xdr:col>43</xdr:col>
      <xdr:colOff>144780</xdr:colOff>
      <xdr:row>13</xdr:row>
      <xdr:rowOff>106680</xdr:rowOff>
    </xdr:to>
    <xdr:graphicFrame macro="">
      <xdr:nvGraphicFramePr>
        <xdr:cNvPr id="331884" name="Диаграмма 101">
          <a:extLst>
            <a:ext uri="{FF2B5EF4-FFF2-40B4-BE49-F238E27FC236}">
              <a16:creationId xmlns:a16="http://schemas.microsoft.com/office/drawing/2014/main" id="{FC44EF95-C273-4459-9413-3F5D3FB3AB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297180</xdr:colOff>
      <xdr:row>14</xdr:row>
      <xdr:rowOff>167640</xdr:rowOff>
    </xdr:from>
    <xdr:to>
      <xdr:col>43</xdr:col>
      <xdr:colOff>53340</xdr:colOff>
      <xdr:row>26</xdr:row>
      <xdr:rowOff>121920</xdr:rowOff>
    </xdr:to>
    <xdr:graphicFrame macro="">
      <xdr:nvGraphicFramePr>
        <xdr:cNvPr id="331885" name="Диаграмма 10">
          <a:extLst>
            <a:ext uri="{FF2B5EF4-FFF2-40B4-BE49-F238E27FC236}">
              <a16:creationId xmlns:a16="http://schemas.microsoft.com/office/drawing/2014/main" id="{C25D424E-449B-4BBA-9BDC-BDEC1ACD0B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30</xdr:row>
          <xdr:rowOff>69850</xdr:rowOff>
        </xdr:from>
        <xdr:to>
          <xdr:col>25</xdr:col>
          <xdr:colOff>31750</xdr:colOff>
          <xdr:row>30</xdr:row>
          <xdr:rowOff>285750</xdr:rowOff>
        </xdr:to>
        <xdr:sp macro="" textlink="">
          <xdr:nvSpPr>
            <xdr:cNvPr id="331777" name="Drop Down 2049" hidden="1">
              <a:extLst>
                <a:ext uri="{63B3BB69-23CF-44E3-9099-C40C66FF867C}">
                  <a14:compatExt spid="_x0000_s331777"/>
                </a:ext>
                <a:ext uri="{FF2B5EF4-FFF2-40B4-BE49-F238E27FC236}">
                  <a16:creationId xmlns:a16="http://schemas.microsoft.com/office/drawing/2014/main" id="{CCA90236-E73B-4E2F-9916-8C49851E90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6350</xdr:colOff>
          <xdr:row>13</xdr:row>
          <xdr:rowOff>101600</xdr:rowOff>
        </xdr:from>
        <xdr:to>
          <xdr:col>33</xdr:col>
          <xdr:colOff>215900</xdr:colOff>
          <xdr:row>15</xdr:row>
          <xdr:rowOff>19050</xdr:rowOff>
        </xdr:to>
        <xdr:sp macro="" textlink="">
          <xdr:nvSpPr>
            <xdr:cNvPr id="331778" name="Drop Down 2050" hidden="1">
              <a:extLst>
                <a:ext uri="{63B3BB69-23CF-44E3-9099-C40C66FF867C}">
                  <a14:compatExt spid="_x0000_s331778"/>
                </a:ext>
                <a:ext uri="{FF2B5EF4-FFF2-40B4-BE49-F238E27FC236}">
                  <a16:creationId xmlns:a16="http://schemas.microsoft.com/office/drawing/2014/main" id="{27244CC5-5F7D-4513-8256-C44F105F00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31</xdr:row>
          <xdr:rowOff>25400</xdr:rowOff>
        </xdr:from>
        <xdr:to>
          <xdr:col>25</xdr:col>
          <xdr:colOff>31750</xdr:colOff>
          <xdr:row>31</xdr:row>
          <xdr:rowOff>234950</xdr:rowOff>
        </xdr:to>
        <xdr:sp macro="" textlink="">
          <xdr:nvSpPr>
            <xdr:cNvPr id="331779" name="Drop Down 2051" hidden="1">
              <a:extLst>
                <a:ext uri="{63B3BB69-23CF-44E3-9099-C40C66FF867C}">
                  <a14:compatExt spid="_x0000_s331779"/>
                </a:ext>
                <a:ext uri="{FF2B5EF4-FFF2-40B4-BE49-F238E27FC236}">
                  <a16:creationId xmlns:a16="http://schemas.microsoft.com/office/drawing/2014/main" id="{349C0788-50E3-4EB3-A8FF-2A4EB4FF96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69850</xdr:colOff>
          <xdr:row>30</xdr:row>
          <xdr:rowOff>76200</xdr:rowOff>
        </xdr:from>
        <xdr:to>
          <xdr:col>27</xdr:col>
          <xdr:colOff>82550</xdr:colOff>
          <xdr:row>30</xdr:row>
          <xdr:rowOff>292100</xdr:rowOff>
        </xdr:to>
        <xdr:sp macro="" textlink="">
          <xdr:nvSpPr>
            <xdr:cNvPr id="331780" name="Drop Down 2052" hidden="1">
              <a:extLst>
                <a:ext uri="{63B3BB69-23CF-44E3-9099-C40C66FF867C}">
                  <a14:compatExt spid="_x0000_s331780"/>
                </a:ext>
                <a:ext uri="{FF2B5EF4-FFF2-40B4-BE49-F238E27FC236}">
                  <a16:creationId xmlns:a16="http://schemas.microsoft.com/office/drawing/2014/main" id="{851A5518-1FAA-4187-B102-F680BFD739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69850</xdr:colOff>
          <xdr:row>31</xdr:row>
          <xdr:rowOff>19050</xdr:rowOff>
        </xdr:from>
        <xdr:to>
          <xdr:col>27</xdr:col>
          <xdr:colOff>88900</xdr:colOff>
          <xdr:row>31</xdr:row>
          <xdr:rowOff>228600</xdr:rowOff>
        </xdr:to>
        <xdr:sp macro="" textlink="">
          <xdr:nvSpPr>
            <xdr:cNvPr id="331781" name="Drop Down 2053" hidden="1">
              <a:extLst>
                <a:ext uri="{63B3BB69-23CF-44E3-9099-C40C66FF867C}">
                  <a14:compatExt spid="_x0000_s331781"/>
                </a:ext>
                <a:ext uri="{FF2B5EF4-FFF2-40B4-BE49-F238E27FC236}">
                  <a16:creationId xmlns:a16="http://schemas.microsoft.com/office/drawing/2014/main" id="{29622CF4-DDFD-4B3B-B5A6-113172F223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127000</xdr:colOff>
          <xdr:row>30</xdr:row>
          <xdr:rowOff>38100</xdr:rowOff>
        </xdr:from>
        <xdr:to>
          <xdr:col>29</xdr:col>
          <xdr:colOff>12700</xdr:colOff>
          <xdr:row>31</xdr:row>
          <xdr:rowOff>222250</xdr:rowOff>
        </xdr:to>
        <xdr:sp macro="" textlink="">
          <xdr:nvSpPr>
            <xdr:cNvPr id="331782" name="Spinner 2054" hidden="1">
              <a:extLst>
                <a:ext uri="{63B3BB69-23CF-44E3-9099-C40C66FF867C}">
                  <a14:compatExt spid="_x0000_s331782"/>
                </a:ext>
                <a:ext uri="{FF2B5EF4-FFF2-40B4-BE49-F238E27FC236}">
                  <a16:creationId xmlns:a16="http://schemas.microsoft.com/office/drawing/2014/main" id="{63BC437C-FCEB-4233-B679-16134EB3C1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0</xdr:colOff>
          <xdr:row>3</xdr:row>
          <xdr:rowOff>69850</xdr:rowOff>
        </xdr:from>
        <xdr:to>
          <xdr:col>33</xdr:col>
          <xdr:colOff>215900</xdr:colOff>
          <xdr:row>5</xdr:row>
          <xdr:rowOff>12700</xdr:rowOff>
        </xdr:to>
        <xdr:sp macro="" textlink="">
          <xdr:nvSpPr>
            <xdr:cNvPr id="331789" name="Drop Down 2061" hidden="1">
              <a:extLst>
                <a:ext uri="{63B3BB69-23CF-44E3-9099-C40C66FF867C}">
                  <a14:compatExt spid="_x0000_s331789"/>
                </a:ext>
                <a:ext uri="{FF2B5EF4-FFF2-40B4-BE49-F238E27FC236}">
                  <a16:creationId xmlns:a16="http://schemas.microsoft.com/office/drawing/2014/main" id="{4677361F-3E7F-4321-9172-CED9B5DBCC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19050</xdr:colOff>
          <xdr:row>30</xdr:row>
          <xdr:rowOff>44450</xdr:rowOff>
        </xdr:from>
        <xdr:to>
          <xdr:col>34</xdr:col>
          <xdr:colOff>50800</xdr:colOff>
          <xdr:row>30</xdr:row>
          <xdr:rowOff>279400</xdr:rowOff>
        </xdr:to>
        <xdr:sp macro="" textlink="">
          <xdr:nvSpPr>
            <xdr:cNvPr id="331856" name="Drop Down 2055" hidden="1">
              <a:extLst>
                <a:ext uri="{63B3BB69-23CF-44E3-9099-C40C66FF867C}">
                  <a14:compatExt spid="_x0000_s331856"/>
                </a:ext>
                <a:ext uri="{FF2B5EF4-FFF2-40B4-BE49-F238E27FC236}">
                  <a16:creationId xmlns:a16="http://schemas.microsoft.com/office/drawing/2014/main" id="{54CC2F15-090B-4519-8B62-F08434808A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19050</xdr:colOff>
          <xdr:row>30</xdr:row>
          <xdr:rowOff>323850</xdr:rowOff>
        </xdr:from>
        <xdr:to>
          <xdr:col>34</xdr:col>
          <xdr:colOff>63500</xdr:colOff>
          <xdr:row>31</xdr:row>
          <xdr:rowOff>234950</xdr:rowOff>
        </xdr:to>
        <xdr:sp macro="" textlink="">
          <xdr:nvSpPr>
            <xdr:cNvPr id="331857" name="Drop Down 2056" hidden="1">
              <a:extLst>
                <a:ext uri="{63B3BB69-23CF-44E3-9099-C40C66FF867C}">
                  <a14:compatExt spid="_x0000_s331857"/>
                </a:ext>
                <a:ext uri="{FF2B5EF4-FFF2-40B4-BE49-F238E27FC236}">
                  <a16:creationId xmlns:a16="http://schemas.microsoft.com/office/drawing/2014/main" id="{02F4A3D7-DDDA-4E48-8395-81A86D6FEE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358140</xdr:colOff>
      <xdr:row>3</xdr:row>
      <xdr:rowOff>91440</xdr:rowOff>
    </xdr:from>
    <xdr:to>
      <xdr:col>17</xdr:col>
      <xdr:colOff>320040</xdr:colOff>
      <xdr:row>33</xdr:row>
      <xdr:rowOff>22860</xdr:rowOff>
    </xdr:to>
    <xdr:pic>
      <xdr:nvPicPr>
        <xdr:cNvPr id="330956" name="Изображение 5">
          <a:extLst>
            <a:ext uri="{FF2B5EF4-FFF2-40B4-BE49-F238E27FC236}">
              <a16:creationId xmlns:a16="http://schemas.microsoft.com/office/drawing/2014/main" id="{04789115-7D6D-4383-9EA9-3E7F571D5D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5380" y="579120"/>
          <a:ext cx="2659380" cy="4366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188595</xdr:colOff>
      <xdr:row>18</xdr:row>
      <xdr:rowOff>15240</xdr:rowOff>
    </xdr:from>
    <xdr:to>
      <xdr:col>14</xdr:col>
      <xdr:colOff>9213</xdr:colOff>
      <xdr:row>20</xdr:row>
      <xdr:rowOff>182880</xdr:rowOff>
    </xdr:to>
    <xdr:cxnSp macro="">
      <xdr:nvCxnSpPr>
        <xdr:cNvPr id="2" name="Прямая со стрелкой 12">
          <a:extLst>
            <a:ext uri="{FF2B5EF4-FFF2-40B4-BE49-F238E27FC236}">
              <a16:creationId xmlns:a16="http://schemas.microsoft.com/office/drawing/2014/main" id="{8CB8F965-8281-4AFD-80E3-D8FFD5A8F6B1}"/>
            </a:ext>
          </a:extLst>
        </xdr:cNvPr>
        <xdr:cNvCxnSpPr/>
      </xdr:nvCxnSpPr>
      <xdr:spPr>
        <a:xfrm>
          <a:off x="2896235" y="2842260"/>
          <a:ext cx="629920" cy="409575"/>
        </a:xfrm>
        <a:prstGeom prst="straightConnector1">
          <a:avLst/>
        </a:prstGeom>
        <a:ln w="12700">
          <a:solidFill>
            <a:schemeClr val="tx1"/>
          </a:solidFill>
          <a:prstDash val="dash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304800</xdr:colOff>
      <xdr:row>1</xdr:row>
      <xdr:rowOff>129540</xdr:rowOff>
    </xdr:from>
    <xdr:to>
      <xdr:col>49</xdr:col>
      <xdr:colOff>182880</xdr:colOff>
      <xdr:row>19</xdr:row>
      <xdr:rowOff>15240</xdr:rowOff>
    </xdr:to>
    <xdr:graphicFrame macro="">
      <xdr:nvGraphicFramePr>
        <xdr:cNvPr id="330958" name="Диаграмма 101">
          <a:extLst>
            <a:ext uri="{FF2B5EF4-FFF2-40B4-BE49-F238E27FC236}">
              <a16:creationId xmlns:a16="http://schemas.microsoft.com/office/drawing/2014/main" id="{1350824F-D4D2-456C-99BB-9EFC8CA592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40</xdr:col>
      <xdr:colOff>297180</xdr:colOff>
      <xdr:row>19</xdr:row>
      <xdr:rowOff>167640</xdr:rowOff>
    </xdr:from>
    <xdr:to>
      <xdr:col>49</xdr:col>
      <xdr:colOff>53340</xdr:colOff>
      <xdr:row>35</xdr:row>
      <xdr:rowOff>121920</xdr:rowOff>
    </xdr:to>
    <xdr:graphicFrame macro="">
      <xdr:nvGraphicFramePr>
        <xdr:cNvPr id="330959" name="Диаграмма 10">
          <a:extLst>
            <a:ext uri="{FF2B5EF4-FFF2-40B4-BE49-F238E27FC236}">
              <a16:creationId xmlns:a16="http://schemas.microsoft.com/office/drawing/2014/main" id="{002982E9-87B8-4933-86B5-B01CD995C1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39</xdr:row>
          <xdr:rowOff>69850</xdr:rowOff>
        </xdr:from>
        <xdr:to>
          <xdr:col>29</xdr:col>
          <xdr:colOff>209550</xdr:colOff>
          <xdr:row>39</xdr:row>
          <xdr:rowOff>285750</xdr:rowOff>
        </xdr:to>
        <xdr:sp macro="" textlink="">
          <xdr:nvSpPr>
            <xdr:cNvPr id="319489" name="Drop Down 2049" hidden="1">
              <a:extLst>
                <a:ext uri="{63B3BB69-23CF-44E3-9099-C40C66FF867C}">
                  <a14:compatExt spid="_x0000_s319489"/>
                </a:ext>
                <a:ext uri="{FF2B5EF4-FFF2-40B4-BE49-F238E27FC236}">
                  <a16:creationId xmlns:a16="http://schemas.microsoft.com/office/drawing/2014/main" id="{5A8F9CA8-4945-4921-9AB5-D3E1E19769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6350</xdr:colOff>
          <xdr:row>17</xdr:row>
          <xdr:rowOff>101600</xdr:rowOff>
        </xdr:from>
        <xdr:to>
          <xdr:col>39</xdr:col>
          <xdr:colOff>215900</xdr:colOff>
          <xdr:row>19</xdr:row>
          <xdr:rowOff>158750</xdr:rowOff>
        </xdr:to>
        <xdr:sp macro="" textlink="">
          <xdr:nvSpPr>
            <xdr:cNvPr id="319490" name="Drop Down 2050" hidden="1">
              <a:extLst>
                <a:ext uri="{63B3BB69-23CF-44E3-9099-C40C66FF867C}">
                  <a14:compatExt spid="_x0000_s319490"/>
                </a:ext>
                <a:ext uri="{FF2B5EF4-FFF2-40B4-BE49-F238E27FC236}">
                  <a16:creationId xmlns:a16="http://schemas.microsoft.com/office/drawing/2014/main" id="{D7CA828B-819A-4C3E-AE02-B230A96657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40</xdr:row>
          <xdr:rowOff>25400</xdr:rowOff>
        </xdr:from>
        <xdr:to>
          <xdr:col>29</xdr:col>
          <xdr:colOff>209550</xdr:colOff>
          <xdr:row>40</xdr:row>
          <xdr:rowOff>234950</xdr:rowOff>
        </xdr:to>
        <xdr:sp macro="" textlink="">
          <xdr:nvSpPr>
            <xdr:cNvPr id="319491" name="Drop Down 2051" hidden="1">
              <a:extLst>
                <a:ext uri="{63B3BB69-23CF-44E3-9099-C40C66FF867C}">
                  <a14:compatExt spid="_x0000_s319491"/>
                </a:ext>
                <a:ext uri="{FF2B5EF4-FFF2-40B4-BE49-F238E27FC236}">
                  <a16:creationId xmlns:a16="http://schemas.microsoft.com/office/drawing/2014/main" id="{0D2E5E22-18E9-4A97-A8F9-7DBB7AA732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228600</xdr:colOff>
          <xdr:row>39</xdr:row>
          <xdr:rowOff>63500</xdr:rowOff>
        </xdr:from>
        <xdr:to>
          <xdr:col>32</xdr:col>
          <xdr:colOff>190500</xdr:colOff>
          <xdr:row>39</xdr:row>
          <xdr:rowOff>285750</xdr:rowOff>
        </xdr:to>
        <xdr:sp macro="" textlink="">
          <xdr:nvSpPr>
            <xdr:cNvPr id="319492" name="Drop Down 2052" hidden="1">
              <a:extLst>
                <a:ext uri="{63B3BB69-23CF-44E3-9099-C40C66FF867C}">
                  <a14:compatExt spid="_x0000_s319492"/>
                </a:ext>
                <a:ext uri="{FF2B5EF4-FFF2-40B4-BE49-F238E27FC236}">
                  <a16:creationId xmlns:a16="http://schemas.microsoft.com/office/drawing/2014/main" id="{EC6BAB0F-92BB-45C9-9274-B81861F131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228600</xdr:colOff>
          <xdr:row>40</xdr:row>
          <xdr:rowOff>6350</xdr:rowOff>
        </xdr:from>
        <xdr:to>
          <xdr:col>32</xdr:col>
          <xdr:colOff>203200</xdr:colOff>
          <xdr:row>40</xdr:row>
          <xdr:rowOff>222250</xdr:rowOff>
        </xdr:to>
        <xdr:sp macro="" textlink="">
          <xdr:nvSpPr>
            <xdr:cNvPr id="319493" name="Drop Down 2053" hidden="1">
              <a:extLst>
                <a:ext uri="{63B3BB69-23CF-44E3-9099-C40C66FF867C}">
                  <a14:compatExt spid="_x0000_s319493"/>
                </a:ext>
                <a:ext uri="{FF2B5EF4-FFF2-40B4-BE49-F238E27FC236}">
                  <a16:creationId xmlns:a16="http://schemas.microsoft.com/office/drawing/2014/main" id="{E41F6B0F-95E4-40C5-BA67-E815376D2A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19050</xdr:colOff>
          <xdr:row>39</xdr:row>
          <xdr:rowOff>63500</xdr:rowOff>
        </xdr:from>
        <xdr:to>
          <xdr:col>34</xdr:col>
          <xdr:colOff>69850</xdr:colOff>
          <xdr:row>40</xdr:row>
          <xdr:rowOff>241300</xdr:rowOff>
        </xdr:to>
        <xdr:sp macro="" textlink="">
          <xdr:nvSpPr>
            <xdr:cNvPr id="319494" name="Spinner 2054" hidden="1">
              <a:extLst>
                <a:ext uri="{63B3BB69-23CF-44E3-9099-C40C66FF867C}">
                  <a14:compatExt spid="_x0000_s319494"/>
                </a:ext>
                <a:ext uri="{FF2B5EF4-FFF2-40B4-BE49-F238E27FC236}">
                  <a16:creationId xmlns:a16="http://schemas.microsoft.com/office/drawing/2014/main" id="{C1A833C0-9E9B-43D9-9072-93A1395B71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0</xdr:colOff>
          <xdr:row>3</xdr:row>
          <xdr:rowOff>69850</xdr:rowOff>
        </xdr:from>
        <xdr:to>
          <xdr:col>39</xdr:col>
          <xdr:colOff>215900</xdr:colOff>
          <xdr:row>5</xdr:row>
          <xdr:rowOff>12700</xdr:rowOff>
        </xdr:to>
        <xdr:sp macro="" textlink="">
          <xdr:nvSpPr>
            <xdr:cNvPr id="319501" name="Drop Down 2061" hidden="1">
              <a:extLst>
                <a:ext uri="{63B3BB69-23CF-44E3-9099-C40C66FF867C}">
                  <a14:compatExt spid="_x0000_s319501"/>
                </a:ext>
                <a:ext uri="{FF2B5EF4-FFF2-40B4-BE49-F238E27FC236}">
                  <a16:creationId xmlns:a16="http://schemas.microsoft.com/office/drawing/2014/main" id="{5E7B92DE-BFC2-40F5-90FB-22610C3D08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63500</xdr:colOff>
          <xdr:row>39</xdr:row>
          <xdr:rowOff>69850</xdr:rowOff>
        </xdr:from>
        <xdr:to>
          <xdr:col>40</xdr:col>
          <xdr:colOff>19050</xdr:colOff>
          <xdr:row>39</xdr:row>
          <xdr:rowOff>304800</xdr:rowOff>
        </xdr:to>
        <xdr:sp macro="" textlink="">
          <xdr:nvSpPr>
            <xdr:cNvPr id="330902" name="Drop Down 2055" hidden="1">
              <a:extLst>
                <a:ext uri="{63B3BB69-23CF-44E3-9099-C40C66FF867C}">
                  <a14:compatExt spid="_x0000_s330902"/>
                </a:ext>
                <a:ext uri="{FF2B5EF4-FFF2-40B4-BE49-F238E27FC236}">
                  <a16:creationId xmlns:a16="http://schemas.microsoft.com/office/drawing/2014/main" id="{C66C4EEB-12D5-4CE4-B908-1576E3FEC6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63500</xdr:colOff>
          <xdr:row>40</xdr:row>
          <xdr:rowOff>12700</xdr:rowOff>
        </xdr:from>
        <xdr:to>
          <xdr:col>40</xdr:col>
          <xdr:colOff>31750</xdr:colOff>
          <xdr:row>40</xdr:row>
          <xdr:rowOff>260350</xdr:rowOff>
        </xdr:to>
        <xdr:sp macro="" textlink="">
          <xdr:nvSpPr>
            <xdr:cNvPr id="330903" name="Drop Down 2056" hidden="1">
              <a:extLst>
                <a:ext uri="{63B3BB69-23CF-44E3-9099-C40C66FF867C}">
                  <a14:compatExt spid="_x0000_s330903"/>
                </a:ext>
                <a:ext uri="{FF2B5EF4-FFF2-40B4-BE49-F238E27FC236}">
                  <a16:creationId xmlns:a16="http://schemas.microsoft.com/office/drawing/2014/main" id="{3D4436A9-8CE4-4E82-98B0-075C15DC66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188595</xdr:colOff>
      <xdr:row>14</xdr:row>
      <xdr:rowOff>15240</xdr:rowOff>
    </xdr:from>
    <xdr:to>
      <xdr:col>9</xdr:col>
      <xdr:colOff>9596</xdr:colOff>
      <xdr:row>15</xdr:row>
      <xdr:rowOff>182880</xdr:rowOff>
    </xdr:to>
    <xdr:cxnSp macro="">
      <xdr:nvCxnSpPr>
        <xdr:cNvPr id="9" name="Прямая со стрелкой 12">
          <a:extLst>
            <a:ext uri="{FF2B5EF4-FFF2-40B4-BE49-F238E27FC236}">
              <a16:creationId xmlns:a16="http://schemas.microsoft.com/office/drawing/2014/main" id="{0AA868C9-1BEA-468A-93C5-4DA802BF6E76}"/>
            </a:ext>
          </a:extLst>
        </xdr:cNvPr>
        <xdr:cNvCxnSpPr/>
      </xdr:nvCxnSpPr>
      <xdr:spPr>
        <a:xfrm>
          <a:off x="2428875" y="2621280"/>
          <a:ext cx="171521" cy="365760"/>
        </a:xfrm>
        <a:prstGeom prst="straightConnector1">
          <a:avLst/>
        </a:prstGeom>
        <a:ln w="12700">
          <a:solidFill>
            <a:schemeClr val="tx1"/>
          </a:solidFill>
          <a:prstDash val="dash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99060</xdr:colOff>
      <xdr:row>1</xdr:row>
      <xdr:rowOff>91440</xdr:rowOff>
    </xdr:from>
    <xdr:to>
      <xdr:col>43</xdr:col>
      <xdr:colOff>312420</xdr:colOff>
      <xdr:row>13</xdr:row>
      <xdr:rowOff>137160</xdr:rowOff>
    </xdr:to>
    <xdr:graphicFrame macro="">
      <xdr:nvGraphicFramePr>
        <xdr:cNvPr id="718877" name="Диаграмма 101">
          <a:extLst>
            <a:ext uri="{FF2B5EF4-FFF2-40B4-BE49-F238E27FC236}">
              <a16:creationId xmlns:a16="http://schemas.microsoft.com/office/drawing/2014/main" id="{61EA20DB-0DD7-4F84-8736-55CD35D355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121920</xdr:colOff>
      <xdr:row>14</xdr:row>
      <xdr:rowOff>106680</xdr:rowOff>
    </xdr:from>
    <xdr:to>
      <xdr:col>43</xdr:col>
      <xdr:colOff>205740</xdr:colOff>
      <xdr:row>25</xdr:row>
      <xdr:rowOff>60960</xdr:rowOff>
    </xdr:to>
    <xdr:graphicFrame macro="">
      <xdr:nvGraphicFramePr>
        <xdr:cNvPr id="718878" name="Диаграмма 10">
          <a:extLst>
            <a:ext uri="{FF2B5EF4-FFF2-40B4-BE49-F238E27FC236}">
              <a16:creationId xmlns:a16="http://schemas.microsoft.com/office/drawing/2014/main" id="{8C371E44-091D-4B1B-B476-B12F3A1511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25</xdr:row>
          <xdr:rowOff>6350</xdr:rowOff>
        </xdr:from>
        <xdr:to>
          <xdr:col>25</xdr:col>
          <xdr:colOff>31750</xdr:colOff>
          <xdr:row>26</xdr:row>
          <xdr:rowOff>63500</xdr:rowOff>
        </xdr:to>
        <xdr:sp macro="" textlink="">
          <xdr:nvSpPr>
            <xdr:cNvPr id="718849" name="Drop Down 2049" hidden="1">
              <a:extLst>
                <a:ext uri="{63B3BB69-23CF-44E3-9099-C40C66FF867C}">
                  <a14:compatExt spid="_x0000_s718849"/>
                </a:ext>
                <a:ext uri="{FF2B5EF4-FFF2-40B4-BE49-F238E27FC236}">
                  <a16:creationId xmlns:a16="http://schemas.microsoft.com/office/drawing/2014/main" id="{4FCCE7A6-DCAF-4806-9EFF-E0F834B52F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11</xdr:row>
          <xdr:rowOff>88900</xdr:rowOff>
        </xdr:from>
        <xdr:to>
          <xdr:col>33</xdr:col>
          <xdr:colOff>209550</xdr:colOff>
          <xdr:row>13</xdr:row>
          <xdr:rowOff>6350</xdr:rowOff>
        </xdr:to>
        <xdr:sp macro="" textlink="">
          <xdr:nvSpPr>
            <xdr:cNvPr id="718850" name="Drop Down 2050" hidden="1">
              <a:extLst>
                <a:ext uri="{63B3BB69-23CF-44E3-9099-C40C66FF867C}">
                  <a14:compatExt spid="_x0000_s718850"/>
                </a:ext>
                <a:ext uri="{FF2B5EF4-FFF2-40B4-BE49-F238E27FC236}">
                  <a16:creationId xmlns:a16="http://schemas.microsoft.com/office/drawing/2014/main" id="{62B429EE-D1F5-467D-B34A-658DBCAF8A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</xdr:colOff>
          <xdr:row>26</xdr:row>
          <xdr:rowOff>146050</xdr:rowOff>
        </xdr:from>
        <xdr:to>
          <xdr:col>25</xdr:col>
          <xdr:colOff>31750</xdr:colOff>
          <xdr:row>28</xdr:row>
          <xdr:rowOff>25400</xdr:rowOff>
        </xdr:to>
        <xdr:sp macro="" textlink="">
          <xdr:nvSpPr>
            <xdr:cNvPr id="718851" name="Drop Down 2051" hidden="1">
              <a:extLst>
                <a:ext uri="{63B3BB69-23CF-44E3-9099-C40C66FF867C}">
                  <a14:compatExt spid="_x0000_s718851"/>
                </a:ext>
                <a:ext uri="{FF2B5EF4-FFF2-40B4-BE49-F238E27FC236}">
                  <a16:creationId xmlns:a16="http://schemas.microsoft.com/office/drawing/2014/main" id="{4B6ACADC-9D44-49B8-8252-1142BD9B13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69850</xdr:colOff>
          <xdr:row>25</xdr:row>
          <xdr:rowOff>6350</xdr:rowOff>
        </xdr:from>
        <xdr:to>
          <xdr:col>27</xdr:col>
          <xdr:colOff>82550</xdr:colOff>
          <xdr:row>26</xdr:row>
          <xdr:rowOff>76200</xdr:rowOff>
        </xdr:to>
        <xdr:sp macro="" textlink="">
          <xdr:nvSpPr>
            <xdr:cNvPr id="718852" name="Drop Down 2052" hidden="1">
              <a:extLst>
                <a:ext uri="{63B3BB69-23CF-44E3-9099-C40C66FF867C}">
                  <a14:compatExt spid="_x0000_s718852"/>
                </a:ext>
                <a:ext uri="{FF2B5EF4-FFF2-40B4-BE49-F238E27FC236}">
                  <a16:creationId xmlns:a16="http://schemas.microsoft.com/office/drawing/2014/main" id="{ACC3579A-9260-4138-959A-D3D5F89DB2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69850</xdr:colOff>
          <xdr:row>26</xdr:row>
          <xdr:rowOff>139700</xdr:rowOff>
        </xdr:from>
        <xdr:to>
          <xdr:col>27</xdr:col>
          <xdr:colOff>88900</xdr:colOff>
          <xdr:row>28</xdr:row>
          <xdr:rowOff>19050</xdr:rowOff>
        </xdr:to>
        <xdr:sp macro="" textlink="">
          <xdr:nvSpPr>
            <xdr:cNvPr id="718853" name="Drop Down 2053" hidden="1">
              <a:extLst>
                <a:ext uri="{63B3BB69-23CF-44E3-9099-C40C66FF867C}">
                  <a14:compatExt spid="_x0000_s718853"/>
                </a:ext>
                <a:ext uri="{FF2B5EF4-FFF2-40B4-BE49-F238E27FC236}">
                  <a16:creationId xmlns:a16="http://schemas.microsoft.com/office/drawing/2014/main" id="{F1B70744-2E48-40E5-8913-C2D7BB975B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127000</xdr:colOff>
          <xdr:row>24</xdr:row>
          <xdr:rowOff>127000</xdr:rowOff>
        </xdr:from>
        <xdr:to>
          <xdr:col>29</xdr:col>
          <xdr:colOff>12700</xdr:colOff>
          <xdr:row>28</xdr:row>
          <xdr:rowOff>38100</xdr:rowOff>
        </xdr:to>
        <xdr:sp macro="" textlink="">
          <xdr:nvSpPr>
            <xdr:cNvPr id="718854" name="Spinner 2054" hidden="1">
              <a:extLst>
                <a:ext uri="{63B3BB69-23CF-44E3-9099-C40C66FF867C}">
                  <a14:compatExt spid="_x0000_s718854"/>
                </a:ext>
                <a:ext uri="{FF2B5EF4-FFF2-40B4-BE49-F238E27FC236}">
                  <a16:creationId xmlns:a16="http://schemas.microsoft.com/office/drawing/2014/main" id="{18376E87-CF3E-4C20-B8CA-55643E8D11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3</xdr:row>
          <xdr:rowOff>38100</xdr:rowOff>
        </xdr:from>
        <xdr:to>
          <xdr:col>33</xdr:col>
          <xdr:colOff>215900</xdr:colOff>
          <xdr:row>4</xdr:row>
          <xdr:rowOff>152400</xdr:rowOff>
        </xdr:to>
        <xdr:sp macro="" textlink="">
          <xdr:nvSpPr>
            <xdr:cNvPr id="718855" name="Drop Down 2061" hidden="1">
              <a:extLst>
                <a:ext uri="{63B3BB69-23CF-44E3-9099-C40C66FF867C}">
                  <a14:compatExt spid="_x0000_s718855"/>
                </a:ext>
                <a:ext uri="{FF2B5EF4-FFF2-40B4-BE49-F238E27FC236}">
                  <a16:creationId xmlns:a16="http://schemas.microsoft.com/office/drawing/2014/main" id="{985F894F-B271-4A83-93F0-363D30FD5E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69850</xdr:colOff>
          <xdr:row>24</xdr:row>
          <xdr:rowOff>133350</xdr:rowOff>
        </xdr:from>
        <xdr:to>
          <xdr:col>34</xdr:col>
          <xdr:colOff>25400</xdr:colOff>
          <xdr:row>26</xdr:row>
          <xdr:rowOff>82550</xdr:rowOff>
        </xdr:to>
        <xdr:sp macro="" textlink="">
          <xdr:nvSpPr>
            <xdr:cNvPr id="718856" name="Drop Down 2055" hidden="1">
              <a:extLst>
                <a:ext uri="{63B3BB69-23CF-44E3-9099-C40C66FF867C}">
                  <a14:compatExt spid="_x0000_s718856"/>
                </a:ext>
                <a:ext uri="{FF2B5EF4-FFF2-40B4-BE49-F238E27FC236}">
                  <a16:creationId xmlns:a16="http://schemas.microsoft.com/office/drawing/2014/main" id="{2972E6BB-524E-4EE1-B6DA-69AD874B2E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69850</xdr:colOff>
          <xdr:row>26</xdr:row>
          <xdr:rowOff>114300</xdr:rowOff>
        </xdr:from>
        <xdr:to>
          <xdr:col>34</xdr:col>
          <xdr:colOff>38100</xdr:colOff>
          <xdr:row>28</xdr:row>
          <xdr:rowOff>31750</xdr:rowOff>
        </xdr:to>
        <xdr:sp macro="" textlink="">
          <xdr:nvSpPr>
            <xdr:cNvPr id="718857" name="Drop Down 2056" hidden="1">
              <a:extLst>
                <a:ext uri="{63B3BB69-23CF-44E3-9099-C40C66FF867C}">
                  <a14:compatExt spid="_x0000_s718857"/>
                </a:ext>
                <a:ext uri="{FF2B5EF4-FFF2-40B4-BE49-F238E27FC236}">
                  <a16:creationId xmlns:a16="http://schemas.microsoft.com/office/drawing/2014/main" id="{AD9DF470-9F93-42F9-AEDE-115479653D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0" Type="http://schemas.openxmlformats.org/officeDocument/2006/relationships/ctrlProp" Target="../ctrlProps/ctrlProp8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6.xml"/><Relationship Id="rId3" Type="http://schemas.openxmlformats.org/officeDocument/2006/relationships/vmlDrawing" Target="../drawings/vmlDrawing10.vml"/><Relationship Id="rId7" Type="http://schemas.openxmlformats.org/officeDocument/2006/relationships/ctrlProp" Target="../ctrlProps/ctrlProp85.xml"/><Relationship Id="rId12" Type="http://schemas.openxmlformats.org/officeDocument/2006/relationships/ctrlProp" Target="../ctrlProps/ctrlProp9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84.xml"/><Relationship Id="rId11" Type="http://schemas.openxmlformats.org/officeDocument/2006/relationships/ctrlProp" Target="../ctrlProps/ctrlProp89.xml"/><Relationship Id="rId5" Type="http://schemas.openxmlformats.org/officeDocument/2006/relationships/ctrlProp" Target="../ctrlProps/ctrlProp83.xml"/><Relationship Id="rId10" Type="http://schemas.openxmlformats.org/officeDocument/2006/relationships/ctrlProp" Target="../ctrlProps/ctrlProp88.xml"/><Relationship Id="rId4" Type="http://schemas.openxmlformats.org/officeDocument/2006/relationships/ctrlProp" Target="../ctrlProps/ctrlProp82.xml"/><Relationship Id="rId9" Type="http://schemas.openxmlformats.org/officeDocument/2006/relationships/ctrlProp" Target="../ctrlProps/ctrlProp8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yvera.tur.ar/estadistica/informe/info/estadisticas-de-turismo-por-provincias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3.xml"/><Relationship Id="rId12" Type="http://schemas.openxmlformats.org/officeDocument/2006/relationships/ctrlProp" Target="../ctrlProps/ctrlProp1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2.xml"/><Relationship Id="rId11" Type="http://schemas.openxmlformats.org/officeDocument/2006/relationships/ctrlProp" Target="../ctrlProps/ctrlProp17.xml"/><Relationship Id="rId5" Type="http://schemas.openxmlformats.org/officeDocument/2006/relationships/ctrlProp" Target="../ctrlProps/ctrlProp11.xml"/><Relationship Id="rId10" Type="http://schemas.openxmlformats.org/officeDocument/2006/relationships/ctrlProp" Target="../ctrlProps/ctrlProp16.xml"/><Relationship Id="rId4" Type="http://schemas.openxmlformats.org/officeDocument/2006/relationships/ctrlProp" Target="../ctrlProps/ctrlProp10.xml"/><Relationship Id="rId9" Type="http://schemas.openxmlformats.org/officeDocument/2006/relationships/ctrlProp" Target="../ctrlProps/ctrlProp15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4.xml"/><Relationship Id="rId3" Type="http://schemas.openxmlformats.org/officeDocument/2006/relationships/ctrlProp" Target="../ctrlProps/ctrlProp19.xml"/><Relationship Id="rId7" Type="http://schemas.openxmlformats.org/officeDocument/2006/relationships/ctrlProp" Target="../ctrlProps/ctrlProp2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22.xml"/><Relationship Id="rId11" Type="http://schemas.openxmlformats.org/officeDocument/2006/relationships/ctrlProp" Target="../ctrlProps/ctrlProp27.xml"/><Relationship Id="rId5" Type="http://schemas.openxmlformats.org/officeDocument/2006/relationships/ctrlProp" Target="../ctrlProps/ctrlProp21.xml"/><Relationship Id="rId10" Type="http://schemas.openxmlformats.org/officeDocument/2006/relationships/ctrlProp" Target="../ctrlProps/ctrlProp26.xml"/><Relationship Id="rId4" Type="http://schemas.openxmlformats.org/officeDocument/2006/relationships/ctrlProp" Target="../ctrlProps/ctrlProp20.xml"/><Relationship Id="rId9" Type="http://schemas.openxmlformats.org/officeDocument/2006/relationships/ctrlProp" Target="../ctrlProps/ctrlProp25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2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31.xml"/><Relationship Id="rId12" Type="http://schemas.openxmlformats.org/officeDocument/2006/relationships/ctrlProp" Target="../ctrlProps/ctrlProp3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0.xml"/><Relationship Id="rId11" Type="http://schemas.openxmlformats.org/officeDocument/2006/relationships/ctrlProp" Target="../ctrlProps/ctrlProp35.xml"/><Relationship Id="rId5" Type="http://schemas.openxmlformats.org/officeDocument/2006/relationships/ctrlProp" Target="../ctrlProps/ctrlProp29.xml"/><Relationship Id="rId10" Type="http://schemas.openxmlformats.org/officeDocument/2006/relationships/ctrlProp" Target="../ctrlProps/ctrlProp34.xml"/><Relationship Id="rId4" Type="http://schemas.openxmlformats.org/officeDocument/2006/relationships/ctrlProp" Target="../ctrlProps/ctrlProp28.xml"/><Relationship Id="rId9" Type="http://schemas.openxmlformats.org/officeDocument/2006/relationships/ctrlProp" Target="../ctrlProps/ctrlProp33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2.xml"/><Relationship Id="rId3" Type="http://schemas.openxmlformats.org/officeDocument/2006/relationships/ctrlProp" Target="../ctrlProps/ctrlProp37.xml"/><Relationship Id="rId7" Type="http://schemas.openxmlformats.org/officeDocument/2006/relationships/ctrlProp" Target="../ctrlProps/ctrlProp41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40.xml"/><Relationship Id="rId11" Type="http://schemas.openxmlformats.org/officeDocument/2006/relationships/ctrlProp" Target="../ctrlProps/ctrlProp45.xml"/><Relationship Id="rId5" Type="http://schemas.openxmlformats.org/officeDocument/2006/relationships/ctrlProp" Target="../ctrlProps/ctrlProp39.xml"/><Relationship Id="rId10" Type="http://schemas.openxmlformats.org/officeDocument/2006/relationships/ctrlProp" Target="../ctrlProps/ctrlProp44.xml"/><Relationship Id="rId4" Type="http://schemas.openxmlformats.org/officeDocument/2006/relationships/ctrlProp" Target="../ctrlProps/ctrlProp38.xml"/><Relationship Id="rId9" Type="http://schemas.openxmlformats.org/officeDocument/2006/relationships/ctrlProp" Target="../ctrlProps/ctrlProp43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1.xml"/><Relationship Id="rId3" Type="http://schemas.openxmlformats.org/officeDocument/2006/relationships/ctrlProp" Target="../ctrlProps/ctrlProp46.xml"/><Relationship Id="rId7" Type="http://schemas.openxmlformats.org/officeDocument/2006/relationships/ctrlProp" Target="../ctrlProps/ctrlProp50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6" Type="http://schemas.openxmlformats.org/officeDocument/2006/relationships/ctrlProp" Target="../ctrlProps/ctrlProp49.xml"/><Relationship Id="rId11" Type="http://schemas.openxmlformats.org/officeDocument/2006/relationships/ctrlProp" Target="../ctrlProps/ctrlProp54.xml"/><Relationship Id="rId5" Type="http://schemas.openxmlformats.org/officeDocument/2006/relationships/ctrlProp" Target="../ctrlProps/ctrlProp48.xml"/><Relationship Id="rId10" Type="http://schemas.openxmlformats.org/officeDocument/2006/relationships/ctrlProp" Target="../ctrlProps/ctrlProp53.xml"/><Relationship Id="rId4" Type="http://schemas.openxmlformats.org/officeDocument/2006/relationships/ctrlProp" Target="../ctrlProps/ctrlProp47.xml"/><Relationship Id="rId9" Type="http://schemas.openxmlformats.org/officeDocument/2006/relationships/ctrlProp" Target="../ctrlProps/ctrlProp52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0.xml"/><Relationship Id="rId3" Type="http://schemas.openxmlformats.org/officeDocument/2006/relationships/ctrlProp" Target="../ctrlProps/ctrlProp55.xml"/><Relationship Id="rId7" Type="http://schemas.openxmlformats.org/officeDocument/2006/relationships/ctrlProp" Target="../ctrlProps/ctrlProp59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6" Type="http://schemas.openxmlformats.org/officeDocument/2006/relationships/ctrlProp" Target="../ctrlProps/ctrlProp58.xml"/><Relationship Id="rId11" Type="http://schemas.openxmlformats.org/officeDocument/2006/relationships/ctrlProp" Target="../ctrlProps/ctrlProp63.xml"/><Relationship Id="rId5" Type="http://schemas.openxmlformats.org/officeDocument/2006/relationships/ctrlProp" Target="../ctrlProps/ctrlProp57.xml"/><Relationship Id="rId10" Type="http://schemas.openxmlformats.org/officeDocument/2006/relationships/ctrlProp" Target="../ctrlProps/ctrlProp62.xml"/><Relationship Id="rId4" Type="http://schemas.openxmlformats.org/officeDocument/2006/relationships/ctrlProp" Target="../ctrlProps/ctrlProp56.xml"/><Relationship Id="rId9" Type="http://schemas.openxmlformats.org/officeDocument/2006/relationships/ctrlProp" Target="../ctrlProps/ctrlProp61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9.xml"/><Relationship Id="rId3" Type="http://schemas.openxmlformats.org/officeDocument/2006/relationships/ctrlProp" Target="../ctrlProps/ctrlProp64.xml"/><Relationship Id="rId7" Type="http://schemas.openxmlformats.org/officeDocument/2006/relationships/ctrlProp" Target="../ctrlProps/ctrlProp68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6" Type="http://schemas.openxmlformats.org/officeDocument/2006/relationships/ctrlProp" Target="../ctrlProps/ctrlProp67.xml"/><Relationship Id="rId11" Type="http://schemas.openxmlformats.org/officeDocument/2006/relationships/ctrlProp" Target="../ctrlProps/ctrlProp72.xml"/><Relationship Id="rId5" Type="http://schemas.openxmlformats.org/officeDocument/2006/relationships/ctrlProp" Target="../ctrlProps/ctrlProp66.xml"/><Relationship Id="rId10" Type="http://schemas.openxmlformats.org/officeDocument/2006/relationships/ctrlProp" Target="../ctrlProps/ctrlProp71.xml"/><Relationship Id="rId4" Type="http://schemas.openxmlformats.org/officeDocument/2006/relationships/ctrlProp" Target="../ctrlProps/ctrlProp65.xml"/><Relationship Id="rId9" Type="http://schemas.openxmlformats.org/officeDocument/2006/relationships/ctrlProp" Target="../ctrlProps/ctrlProp70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7.xml"/><Relationship Id="rId3" Type="http://schemas.openxmlformats.org/officeDocument/2006/relationships/vmlDrawing" Target="../drawings/vmlDrawing9.vml"/><Relationship Id="rId7" Type="http://schemas.openxmlformats.org/officeDocument/2006/relationships/ctrlProp" Target="../ctrlProps/ctrlProp76.xml"/><Relationship Id="rId12" Type="http://schemas.openxmlformats.org/officeDocument/2006/relationships/ctrlProp" Target="../ctrlProps/ctrlProp81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75.xml"/><Relationship Id="rId11" Type="http://schemas.openxmlformats.org/officeDocument/2006/relationships/ctrlProp" Target="../ctrlProps/ctrlProp80.xml"/><Relationship Id="rId5" Type="http://schemas.openxmlformats.org/officeDocument/2006/relationships/ctrlProp" Target="../ctrlProps/ctrlProp74.xml"/><Relationship Id="rId10" Type="http://schemas.openxmlformats.org/officeDocument/2006/relationships/ctrlProp" Target="../ctrlProps/ctrlProp79.xml"/><Relationship Id="rId4" Type="http://schemas.openxmlformats.org/officeDocument/2006/relationships/ctrlProp" Target="../ctrlProps/ctrlProp73.xml"/><Relationship Id="rId9" Type="http://schemas.openxmlformats.org/officeDocument/2006/relationships/ctrlProp" Target="../ctrlProps/ctrlProp7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</sheetPr>
  <dimension ref="A1:IS50"/>
  <sheetViews>
    <sheetView tabSelected="1" zoomScale="55" zoomScaleNormal="55" zoomScaleSheetLayoutView="100" workbookViewId="0">
      <selection activeCell="BB24" sqref="BB24"/>
    </sheetView>
  </sheetViews>
  <sheetFormatPr defaultColWidth="4.90625" defaultRowHeight="27" customHeight="1"/>
  <cols>
    <col min="1" max="1" width="1.08984375" style="137" customWidth="1"/>
    <col min="2" max="2" width="4.6328125" style="137" customWidth="1"/>
    <col min="3" max="4" width="5.54296875" style="137" customWidth="1"/>
    <col min="5" max="5" width="0.453125" style="137" customWidth="1"/>
    <col min="6" max="6" width="5.08984375" style="137" customWidth="1"/>
    <col min="7" max="7" width="0.453125" style="137" customWidth="1"/>
    <col min="8" max="8" width="5.08984375" style="137" customWidth="1"/>
    <col min="9" max="9" width="0.453125" style="137" customWidth="1"/>
    <col min="10" max="10" width="5.08984375" style="137" customWidth="1"/>
    <col min="11" max="11" width="0.453125" style="137" customWidth="1"/>
    <col min="12" max="12" width="5.08984375" style="137" customWidth="1"/>
    <col min="13" max="13" width="0.453125" style="137" customWidth="1"/>
    <col min="14" max="14" width="5.08984375" style="137" customWidth="1"/>
    <col min="15" max="15" width="0.453125" style="137" customWidth="1"/>
    <col min="16" max="16" width="5.08984375" style="137" customWidth="1"/>
    <col min="17" max="17" width="0.453125" style="137" customWidth="1"/>
    <col min="18" max="18" width="5.54296875" style="137" customWidth="1"/>
    <col min="19" max="19" width="0.453125" style="137" customWidth="1"/>
    <col min="20" max="20" width="5.54296875" style="137" customWidth="1"/>
    <col min="21" max="21" width="0.453125" style="137" customWidth="1"/>
    <col min="22" max="22" width="5.54296875" style="137" customWidth="1"/>
    <col min="23" max="23" width="0.453125" style="137" customWidth="1"/>
    <col min="24" max="24" width="5.54296875" style="137" customWidth="1"/>
    <col min="25" max="25" width="0.453125" style="137" customWidth="1"/>
    <col min="26" max="26" width="5.54296875" style="137" customWidth="1"/>
    <col min="27" max="27" width="0.453125" style="137" customWidth="1"/>
    <col min="28" max="28" width="5.54296875" style="137" customWidth="1"/>
    <col min="29" max="29" width="0.453125" style="137" customWidth="1"/>
    <col min="30" max="30" width="5.54296875" style="137" customWidth="1"/>
    <col min="31" max="31" width="0.453125" style="137" customWidth="1"/>
    <col min="32" max="32" width="5.54296875" style="137" customWidth="1"/>
    <col min="33" max="33" width="4.453125" style="137" customWidth="1"/>
    <col min="34" max="34" width="5.36328125" style="137" customWidth="1"/>
    <col min="35" max="35" width="1.6328125" style="137" customWidth="1"/>
    <col min="36" max="36" width="1.36328125" style="137" customWidth="1"/>
    <col min="37" max="37" width="8.81640625" style="137" customWidth="1"/>
    <col min="38" max="38" width="4.453125" style="137" customWidth="1"/>
    <col min="39" max="39" width="4.90625" style="137"/>
    <col min="40" max="40" width="6.08984375" style="137" customWidth="1"/>
    <col min="41" max="42" width="4.90625" style="137"/>
    <col min="43" max="43" width="8.90625" style="137" bestFit="1" customWidth="1"/>
    <col min="44" max="54" width="4.90625" style="137"/>
    <col min="55" max="66" width="4.90625" style="138"/>
    <col min="67" max="253" width="4.90625" style="137"/>
  </cols>
  <sheetData>
    <row r="1" spans="1:54" ht="6" customHeight="1">
      <c r="A1" s="138"/>
      <c r="B1" s="138"/>
      <c r="C1" s="138"/>
      <c r="D1" s="138"/>
      <c r="E1" s="138"/>
      <c r="F1" s="138"/>
      <c r="G1" s="138"/>
      <c r="H1" s="138"/>
      <c r="I1" s="138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21"/>
      <c r="AP1" s="21"/>
      <c r="AQ1" s="138"/>
      <c r="AR1" s="138"/>
      <c r="AS1" s="138"/>
      <c r="AT1" s="138"/>
      <c r="AU1" s="138"/>
      <c r="AV1" s="138"/>
      <c r="AW1" s="138"/>
      <c r="AX1" s="138"/>
      <c r="AY1" s="138"/>
      <c r="AZ1" s="138"/>
      <c r="BA1" s="138"/>
      <c r="BB1" s="138"/>
    </row>
    <row r="2" spans="1:54" ht="15.9" customHeight="1">
      <c r="A2" s="138"/>
      <c r="B2" s="139"/>
      <c r="C2" s="140"/>
      <c r="D2" s="140"/>
      <c r="E2" s="140"/>
      <c r="F2" s="140"/>
      <c r="G2" s="140"/>
      <c r="H2" s="140"/>
      <c r="I2" s="140"/>
      <c r="J2" s="198"/>
      <c r="K2" s="198"/>
      <c r="L2" s="140"/>
      <c r="M2" s="140"/>
      <c r="N2" s="233"/>
      <c r="O2" s="233"/>
      <c r="P2" s="233"/>
      <c r="Q2" s="233"/>
      <c r="R2" s="264" t="str">
        <f>INDEX('Datos '!H6:DZ6,1,'(с)'!A50)</f>
        <v>Superficie (mil km²)</v>
      </c>
      <c r="S2" s="264"/>
      <c r="T2" s="265"/>
      <c r="U2" s="265"/>
      <c r="V2" s="233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323"/>
      <c r="AJ2" s="138"/>
      <c r="AK2" s="336"/>
      <c r="AL2" s="337"/>
      <c r="AM2" s="337"/>
      <c r="AN2" s="337"/>
      <c r="AO2" s="337"/>
      <c r="AP2" s="21"/>
      <c r="AQ2" s="138"/>
      <c r="AR2" s="138"/>
      <c r="AS2" s="138"/>
      <c r="AT2" s="138"/>
      <c r="AU2" s="138"/>
      <c r="AV2" s="138"/>
      <c r="AW2" s="138"/>
      <c r="AX2" s="138"/>
      <c r="AY2" s="138"/>
      <c r="AZ2" s="138"/>
      <c r="BA2" s="138"/>
      <c r="BB2" s="138"/>
    </row>
    <row r="3" spans="1:54" ht="17.149999999999999" customHeight="1">
      <c r="A3" s="138"/>
      <c r="B3" s="141"/>
      <c r="C3" s="142"/>
      <c r="D3" s="143"/>
      <c r="E3" s="143"/>
      <c r="F3" s="143"/>
      <c r="G3" s="143" t="s">
        <v>0</v>
      </c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266" t="str">
        <f>INDEX('Datos '!H6:DZ6,1,'(с)'!A137)</f>
        <v xml:space="preserve"> ============ </v>
      </c>
      <c r="S3" s="266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324"/>
      <c r="AJ3" s="138"/>
      <c r="AK3" s="338" t="s">
        <v>1</v>
      </c>
      <c r="AL3" s="339"/>
      <c r="AM3" s="340"/>
      <c r="AN3" s="340"/>
      <c r="AO3" s="337"/>
      <c r="AP3" s="21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</row>
    <row r="4" spans="1:54" ht="11.15" customHeight="1">
      <c r="A4" s="138"/>
      <c r="B4" s="144" t="s">
        <v>0</v>
      </c>
      <c r="C4" s="145" t="s">
        <v>0</v>
      </c>
      <c r="D4" s="146" t="s">
        <v>0</v>
      </c>
      <c r="E4" s="146" t="s">
        <v>0</v>
      </c>
      <c r="F4" s="146" t="s">
        <v>0</v>
      </c>
      <c r="G4" s="146" t="s">
        <v>0</v>
      </c>
      <c r="H4" s="146" t="s">
        <v>0</v>
      </c>
      <c r="I4" s="146" t="s">
        <v>0</v>
      </c>
      <c r="J4" s="146" t="s">
        <v>0</v>
      </c>
      <c r="K4" s="146" t="s">
        <v>0</v>
      </c>
      <c r="L4" s="146" t="s">
        <v>0</v>
      </c>
      <c r="M4" s="146" t="s">
        <v>0</v>
      </c>
      <c r="N4" s="146" t="s">
        <v>0</v>
      </c>
      <c r="O4" s="146" t="s">
        <v>0</v>
      </c>
      <c r="P4" s="146" t="s">
        <v>0</v>
      </c>
      <c r="Q4" s="146" t="s">
        <v>0</v>
      </c>
      <c r="R4" s="267" t="s">
        <v>0</v>
      </c>
      <c r="S4" s="267" t="s">
        <v>0</v>
      </c>
      <c r="T4" s="146" t="s">
        <v>0</v>
      </c>
      <c r="U4" s="146" t="s">
        <v>0</v>
      </c>
      <c r="V4" s="146" t="s">
        <v>0</v>
      </c>
      <c r="W4" s="146" t="s">
        <v>0</v>
      </c>
      <c r="X4" s="146" t="s">
        <v>0</v>
      </c>
      <c r="Y4" s="146" t="s">
        <v>0</v>
      </c>
      <c r="Z4" s="146" t="s">
        <v>0</v>
      </c>
      <c r="AA4" s="146" t="s">
        <v>0</v>
      </c>
      <c r="AB4" s="146" t="s">
        <v>0</v>
      </c>
      <c r="AC4" s="146" t="s">
        <v>0</v>
      </c>
      <c r="AD4" s="146" t="s">
        <v>0</v>
      </c>
      <c r="AE4" s="146" t="s">
        <v>0</v>
      </c>
      <c r="AF4" s="146" t="s">
        <v>0</v>
      </c>
      <c r="AG4" s="146" t="s">
        <v>0</v>
      </c>
      <c r="AH4" s="146" t="s">
        <v>0</v>
      </c>
      <c r="AI4" s="325" t="s">
        <v>0</v>
      </c>
      <c r="AJ4" s="138"/>
      <c r="AK4" s="341"/>
      <c r="AL4" s="336"/>
      <c r="AM4" s="337"/>
      <c r="AN4" s="337"/>
      <c r="AO4" s="362">
        <f>$AK$34</f>
        <v>75</v>
      </c>
      <c r="AP4" s="21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</row>
    <row r="5" spans="1:54" ht="16" customHeight="1">
      <c r="A5" s="138"/>
      <c r="B5" s="147" t="s">
        <v>0</v>
      </c>
      <c r="C5" s="148"/>
      <c r="D5" s="149" t="s">
        <v>0</v>
      </c>
      <c r="E5" s="149" t="s">
        <v>0</v>
      </c>
      <c r="F5" s="149" t="s">
        <v>0</v>
      </c>
      <c r="G5" s="149" t="s">
        <v>0</v>
      </c>
      <c r="H5" s="173">
        <f>'Datos '!G16</f>
        <v>53.2</v>
      </c>
      <c r="I5" s="157" t="s">
        <v>0</v>
      </c>
      <c r="J5" s="199">
        <f>'Datos '!G23</f>
        <v>155.5</v>
      </c>
      <c r="K5" s="200" t="s">
        <v>0</v>
      </c>
      <c r="L5" s="149" t="s">
        <v>0</v>
      </c>
      <c r="M5" s="149" t="s">
        <v>0</v>
      </c>
      <c r="N5" s="149" t="s">
        <v>0</v>
      </c>
      <c r="O5" s="149" t="s">
        <v>0</v>
      </c>
      <c r="P5" s="149" t="s">
        <v>0</v>
      </c>
      <c r="Q5" s="163" t="s">
        <v>0</v>
      </c>
      <c r="R5" s="163" t="s">
        <v>2</v>
      </c>
      <c r="S5" s="163" t="s">
        <v>0</v>
      </c>
      <c r="T5" s="163" t="s">
        <v>0</v>
      </c>
      <c r="U5" s="163" t="s">
        <v>0</v>
      </c>
      <c r="V5" s="163" t="s">
        <v>0</v>
      </c>
      <c r="W5" s="163" t="s">
        <v>0</v>
      </c>
      <c r="X5" s="163" t="s">
        <v>0</v>
      </c>
      <c r="Y5" s="163" t="s">
        <v>0</v>
      </c>
      <c r="Z5" s="163" t="s">
        <v>0</v>
      </c>
      <c r="AA5" s="163" t="s">
        <v>0</v>
      </c>
      <c r="AB5" s="163" t="s">
        <v>0</v>
      </c>
      <c r="AC5" s="163" t="s">
        <v>0</v>
      </c>
      <c r="AD5" s="163" t="s">
        <v>0</v>
      </c>
      <c r="AE5" s="163" t="s">
        <v>0</v>
      </c>
      <c r="AF5" s="154" t="s">
        <v>0</v>
      </c>
      <c r="AG5" s="163" t="s">
        <v>0</v>
      </c>
      <c r="AH5" s="163" t="s">
        <v>0</v>
      </c>
      <c r="AI5" s="326" t="s">
        <v>0</v>
      </c>
      <c r="AJ5" s="138"/>
      <c r="AK5" s="429"/>
      <c r="AL5" s="429"/>
      <c r="AM5" s="429"/>
      <c r="AN5" s="429"/>
      <c r="AO5" s="362">
        <f>$AK$34</f>
        <v>75</v>
      </c>
      <c r="AP5" s="21"/>
      <c r="AQ5" s="138"/>
      <c r="AR5" s="138"/>
      <c r="AS5" s="138"/>
      <c r="AT5" s="138"/>
      <c r="AU5" s="138"/>
      <c r="AV5" s="138"/>
      <c r="AW5" s="138"/>
      <c r="AX5" s="138"/>
      <c r="AY5" s="138"/>
      <c r="AZ5" s="138"/>
      <c r="BA5" s="138"/>
      <c r="BB5" s="138"/>
    </row>
    <row r="6" spans="1:54" ht="16" customHeight="1">
      <c r="A6" s="138"/>
      <c r="B6" s="150" t="s">
        <v>0</v>
      </c>
      <c r="C6" s="148"/>
      <c r="D6" s="151" t="s">
        <v>0</v>
      </c>
      <c r="E6" s="151" t="s">
        <v>0</v>
      </c>
      <c r="F6" s="151" t="s">
        <v>0</v>
      </c>
      <c r="G6" s="151" t="s">
        <v>0</v>
      </c>
      <c r="H6" s="174">
        <f>'Datos '!G16</f>
        <v>53.2</v>
      </c>
      <c r="I6" s="155" t="s">
        <v>0</v>
      </c>
      <c r="J6" s="201">
        <f>'Datos '!G23</f>
        <v>155.5</v>
      </c>
      <c r="K6" s="151" t="s">
        <v>0</v>
      </c>
      <c r="L6" s="151" t="s">
        <v>0</v>
      </c>
      <c r="M6" s="234" t="s">
        <v>0</v>
      </c>
      <c r="N6" s="234" t="s">
        <v>0</v>
      </c>
      <c r="O6" s="153" t="s">
        <v>0</v>
      </c>
      <c r="P6" s="153" t="s">
        <v>0</v>
      </c>
      <c r="Q6" s="153" t="s">
        <v>0</v>
      </c>
      <c r="R6" s="153" t="s">
        <v>0</v>
      </c>
      <c r="S6" s="153" t="s">
        <v>0</v>
      </c>
      <c r="T6" s="153" t="s">
        <v>0</v>
      </c>
      <c r="U6" s="153" t="s">
        <v>0</v>
      </c>
      <c r="V6" s="153" t="s">
        <v>0</v>
      </c>
      <c r="W6" s="153" t="s">
        <v>0</v>
      </c>
      <c r="X6" s="153" t="s">
        <v>0</v>
      </c>
      <c r="Y6" s="153" t="s">
        <v>0</v>
      </c>
      <c r="Z6" s="153" t="s">
        <v>0</v>
      </c>
      <c r="AA6" s="153" t="s">
        <v>0</v>
      </c>
      <c r="AB6" s="153" t="s">
        <v>0</v>
      </c>
      <c r="AC6" s="153" t="s">
        <v>0</v>
      </c>
      <c r="AD6" s="153" t="s">
        <v>0</v>
      </c>
      <c r="AE6" s="153" t="s">
        <v>0</v>
      </c>
      <c r="AF6" s="156" t="s">
        <v>0</v>
      </c>
      <c r="AG6" s="153" t="s">
        <v>0</v>
      </c>
      <c r="AH6" s="153" t="s">
        <v>0</v>
      </c>
      <c r="AI6" s="327" t="s">
        <v>0</v>
      </c>
      <c r="AJ6" s="138"/>
      <c r="AK6" s="430"/>
      <c r="AL6" s="430"/>
      <c r="AM6" s="430"/>
      <c r="AN6" s="343"/>
      <c r="AO6" s="362">
        <f>$AK$34</f>
        <v>75</v>
      </c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</row>
    <row r="7" spans="1:54" ht="3" customHeight="1">
      <c r="A7" s="138"/>
      <c r="B7" s="152" t="s">
        <v>0</v>
      </c>
      <c r="C7" s="153" t="s">
        <v>0</v>
      </c>
      <c r="D7" s="153" t="s">
        <v>0</v>
      </c>
      <c r="E7" s="153" t="s">
        <v>0</v>
      </c>
      <c r="F7" s="153" t="s">
        <v>0</v>
      </c>
      <c r="G7" s="153" t="s">
        <v>0</v>
      </c>
      <c r="H7" s="156" t="s">
        <v>0</v>
      </c>
      <c r="I7" s="156" t="s">
        <v>0</v>
      </c>
      <c r="J7" s="153" t="s">
        <v>0</v>
      </c>
      <c r="K7" s="153" t="s">
        <v>0</v>
      </c>
      <c r="L7" s="153" t="s">
        <v>0</v>
      </c>
      <c r="M7" s="153" t="s">
        <v>0</v>
      </c>
      <c r="N7" s="153" t="s">
        <v>0</v>
      </c>
      <c r="O7" s="153" t="s">
        <v>0</v>
      </c>
      <c r="P7" s="153" t="s">
        <v>0</v>
      </c>
      <c r="Q7" s="153" t="s">
        <v>0</v>
      </c>
      <c r="R7" s="153" t="s">
        <v>0</v>
      </c>
      <c r="S7" s="153" t="s">
        <v>0</v>
      </c>
      <c r="T7" s="153" t="s">
        <v>0</v>
      </c>
      <c r="U7" s="153" t="s">
        <v>0</v>
      </c>
      <c r="V7" s="153" t="s">
        <v>0</v>
      </c>
      <c r="W7" s="153" t="s">
        <v>0</v>
      </c>
      <c r="X7" s="153" t="s">
        <v>0</v>
      </c>
      <c r="Y7" s="153" t="s">
        <v>0</v>
      </c>
      <c r="Z7" s="153" t="s">
        <v>0</v>
      </c>
      <c r="AA7" s="153" t="s">
        <v>0</v>
      </c>
      <c r="AB7" s="153" t="s">
        <v>0</v>
      </c>
      <c r="AC7" s="153" t="s">
        <v>0</v>
      </c>
      <c r="AD7" s="153" t="s">
        <v>0</v>
      </c>
      <c r="AE7" s="153" t="s">
        <v>0</v>
      </c>
      <c r="AF7" s="156" t="s">
        <v>0</v>
      </c>
      <c r="AG7" s="153" t="s">
        <v>0</v>
      </c>
      <c r="AH7" s="153" t="s">
        <v>0</v>
      </c>
      <c r="AI7" s="327" t="s">
        <v>0</v>
      </c>
      <c r="AJ7" s="138"/>
      <c r="AK7" s="342"/>
      <c r="AL7" s="342"/>
      <c r="AM7" s="342"/>
      <c r="AN7" s="343"/>
      <c r="AO7" s="362"/>
      <c r="AP7" s="138"/>
      <c r="AQ7" s="138"/>
      <c r="AR7" s="138"/>
      <c r="AS7" s="138"/>
      <c r="AT7" s="138"/>
      <c r="AU7" s="138"/>
      <c r="AV7" s="138"/>
      <c r="AW7" s="138"/>
      <c r="AX7" s="138"/>
      <c r="AY7" s="138"/>
      <c r="AZ7" s="138"/>
      <c r="BA7" s="138"/>
      <c r="BB7" s="138"/>
    </row>
    <row r="8" spans="1:54" ht="16" customHeight="1">
      <c r="A8" s="138"/>
      <c r="B8" s="147" t="s">
        <v>0</v>
      </c>
      <c r="C8" s="154" t="s">
        <v>0</v>
      </c>
      <c r="D8" s="154" t="s">
        <v>0</v>
      </c>
      <c r="E8" s="154" t="s">
        <v>0</v>
      </c>
      <c r="F8" s="157" t="s">
        <v>0</v>
      </c>
      <c r="G8" s="157" t="s">
        <v>0</v>
      </c>
      <c r="H8" s="175">
        <f>'Datos '!G9</f>
        <v>102.6</v>
      </c>
      <c r="I8" s="202" t="s">
        <v>0</v>
      </c>
      <c r="J8" s="203">
        <f>'Datos '!G30</f>
        <v>22.5</v>
      </c>
      <c r="K8" s="149" t="s">
        <v>0</v>
      </c>
      <c r="L8" s="204">
        <f>'Datos '!G15</f>
        <v>72.099999999999994</v>
      </c>
      <c r="M8" s="157" t="s">
        <v>0</v>
      </c>
      <c r="N8" s="157" t="s">
        <v>0</v>
      </c>
      <c r="O8" s="157" t="s">
        <v>0</v>
      </c>
      <c r="P8" s="235">
        <f>'Datos '!G20</f>
        <v>29.8</v>
      </c>
      <c r="Q8" s="149" t="s">
        <v>0</v>
      </c>
      <c r="R8" s="157" t="s">
        <v>0</v>
      </c>
      <c r="S8" s="157" t="s">
        <v>0</v>
      </c>
      <c r="T8" s="222" t="s">
        <v>0</v>
      </c>
      <c r="U8" s="298" t="s">
        <v>0</v>
      </c>
      <c r="V8" s="299" t="s">
        <v>0</v>
      </c>
      <c r="W8" s="299" t="s">
        <v>0</v>
      </c>
      <c r="X8" s="299" t="s">
        <v>0</v>
      </c>
      <c r="Y8" s="299" t="s">
        <v>0</v>
      </c>
      <c r="Z8" s="299" t="s">
        <v>0</v>
      </c>
      <c r="AA8" s="299" t="s">
        <v>0</v>
      </c>
      <c r="AB8" s="299" t="s">
        <v>0</v>
      </c>
      <c r="AC8" s="157" t="s">
        <v>0</v>
      </c>
      <c r="AD8" s="313" t="s">
        <v>0</v>
      </c>
      <c r="AE8" s="313" t="s">
        <v>0</v>
      </c>
      <c r="AF8" s="148" t="s">
        <v>0</v>
      </c>
      <c r="AG8" s="157" t="s">
        <v>0</v>
      </c>
      <c r="AH8" s="154" t="s">
        <v>0</v>
      </c>
      <c r="AI8" s="326" t="s">
        <v>0</v>
      </c>
      <c r="AJ8" s="138"/>
      <c r="AK8" s="404" t="str">
        <f>VLOOKUP('(с)'!C140,'(с)'!A141:C152,3,0)</f>
        <v>Max (Provincia de Buenos Aires)</v>
      </c>
      <c r="AL8" s="405"/>
      <c r="AM8" s="405"/>
      <c r="AN8" s="406"/>
      <c r="AO8" s="362">
        <f>$AK$34</f>
        <v>75</v>
      </c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</row>
    <row r="9" spans="1:54" ht="16" customHeight="1">
      <c r="A9" s="138"/>
      <c r="B9" s="152" t="s">
        <v>0</v>
      </c>
      <c r="C9" s="155" t="s">
        <v>0</v>
      </c>
      <c r="D9" s="155" t="s">
        <v>0</v>
      </c>
      <c r="E9" s="155" t="s">
        <v>0</v>
      </c>
      <c r="F9" s="155" t="s">
        <v>0</v>
      </c>
      <c r="G9" s="155" t="s">
        <v>0</v>
      </c>
      <c r="H9" s="174">
        <f>'Datos '!G9</f>
        <v>102.6</v>
      </c>
      <c r="I9" s="151" t="s">
        <v>0</v>
      </c>
      <c r="J9" s="151">
        <f>'Datos '!G30</f>
        <v>22.5</v>
      </c>
      <c r="K9" s="151" t="s">
        <v>0</v>
      </c>
      <c r="L9" s="201">
        <f>'Datos '!G15</f>
        <v>72.099999999999994</v>
      </c>
      <c r="M9" s="155" t="s">
        <v>0</v>
      </c>
      <c r="N9" s="155" t="s">
        <v>0</v>
      </c>
      <c r="O9" s="155" t="s">
        <v>0</v>
      </c>
      <c r="P9" s="191">
        <f>'Datos '!G20</f>
        <v>29.8</v>
      </c>
      <c r="Q9" s="151" t="s">
        <v>0</v>
      </c>
      <c r="R9" s="155" t="s">
        <v>0</v>
      </c>
      <c r="S9" s="155" t="s">
        <v>0</v>
      </c>
      <c r="T9" s="268" t="s">
        <v>0</v>
      </c>
      <c r="U9" s="151" t="s">
        <v>0</v>
      </c>
      <c r="V9" s="299" t="s">
        <v>0</v>
      </c>
      <c r="W9" s="299" t="s">
        <v>0</v>
      </c>
      <c r="X9" s="299" t="s">
        <v>0</v>
      </c>
      <c r="Y9" s="299" t="s">
        <v>0</v>
      </c>
      <c r="Z9" s="299" t="s">
        <v>0</v>
      </c>
      <c r="AA9" s="299" t="s">
        <v>0</v>
      </c>
      <c r="AB9" s="299" t="s">
        <v>0</v>
      </c>
      <c r="AC9" s="314" t="s">
        <v>0</v>
      </c>
      <c r="AD9" s="151" t="s">
        <v>0</v>
      </c>
      <c r="AE9" s="151" t="s">
        <v>0</v>
      </c>
      <c r="AF9" s="148" t="s">
        <v>0</v>
      </c>
      <c r="AG9" s="155" t="s">
        <v>0</v>
      </c>
      <c r="AH9" s="156" t="s">
        <v>0</v>
      </c>
      <c r="AI9" s="327" t="s">
        <v>0</v>
      </c>
      <c r="AJ9" s="138"/>
      <c r="AK9" s="407"/>
      <c r="AL9" s="408"/>
      <c r="AM9" s="408"/>
      <c r="AN9" s="409"/>
      <c r="AO9" s="362">
        <f>$AK$34</f>
        <v>75</v>
      </c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</row>
    <row r="10" spans="1:54" ht="3" customHeight="1">
      <c r="A10" s="138"/>
      <c r="B10" s="152" t="s">
        <v>0</v>
      </c>
      <c r="C10" s="156" t="s">
        <v>0</v>
      </c>
      <c r="D10" s="156" t="s">
        <v>0</v>
      </c>
      <c r="E10" s="156" t="s">
        <v>0</v>
      </c>
      <c r="F10" s="156" t="s">
        <v>0</v>
      </c>
      <c r="G10" s="156" t="s">
        <v>0</v>
      </c>
      <c r="H10" s="153" t="s">
        <v>0</v>
      </c>
      <c r="I10" s="153" t="s">
        <v>0</v>
      </c>
      <c r="J10" s="153" t="s">
        <v>0</v>
      </c>
      <c r="K10" s="153" t="s">
        <v>0</v>
      </c>
      <c r="L10" s="156" t="s">
        <v>0</v>
      </c>
      <c r="M10" s="156" t="s">
        <v>0</v>
      </c>
      <c r="N10" s="156" t="s">
        <v>0</v>
      </c>
      <c r="O10" s="156" t="s">
        <v>0</v>
      </c>
      <c r="P10" s="153" t="s">
        <v>0</v>
      </c>
      <c r="Q10" s="153" t="s">
        <v>0</v>
      </c>
      <c r="R10" s="156" t="s">
        <v>0</v>
      </c>
      <c r="S10" s="156" t="s">
        <v>0</v>
      </c>
      <c r="T10" s="153" t="s">
        <v>0</v>
      </c>
      <c r="U10" s="153" t="s">
        <v>0</v>
      </c>
      <c r="V10" s="299" t="s">
        <v>0</v>
      </c>
      <c r="W10" s="299" t="s">
        <v>0</v>
      </c>
      <c r="X10" s="299" t="s">
        <v>0</v>
      </c>
      <c r="Y10" s="299" t="s">
        <v>0</v>
      </c>
      <c r="Z10" s="299" t="s">
        <v>0</v>
      </c>
      <c r="AA10" s="299" t="s">
        <v>0</v>
      </c>
      <c r="AB10" s="299" t="s">
        <v>0</v>
      </c>
      <c r="AC10" s="315" t="s">
        <v>0</v>
      </c>
      <c r="AD10" s="153" t="s">
        <v>0</v>
      </c>
      <c r="AE10" s="153" t="s">
        <v>0</v>
      </c>
      <c r="AF10" s="153" t="s">
        <v>0</v>
      </c>
      <c r="AG10" s="156" t="s">
        <v>0</v>
      </c>
      <c r="AH10" s="156" t="s">
        <v>0</v>
      </c>
      <c r="AI10" s="327" t="s">
        <v>0</v>
      </c>
      <c r="AJ10" s="138"/>
      <c r="AK10" s="407"/>
      <c r="AL10" s="408"/>
      <c r="AM10" s="408"/>
      <c r="AN10" s="409"/>
      <c r="AO10" s="362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</row>
    <row r="11" spans="1:54" ht="16" customHeight="1">
      <c r="A11" s="138"/>
      <c r="B11" s="147" t="s">
        <v>0</v>
      </c>
      <c r="C11" s="157" t="s">
        <v>0</v>
      </c>
      <c r="D11" s="148"/>
      <c r="E11" s="176" t="s">
        <v>0</v>
      </c>
      <c r="F11" s="177" t="s">
        <v>0</v>
      </c>
      <c r="G11" s="177" t="s">
        <v>0</v>
      </c>
      <c r="H11" s="178">
        <f>'Datos '!G18</f>
        <v>89.7</v>
      </c>
      <c r="I11" s="205" t="s">
        <v>0</v>
      </c>
      <c r="J11" s="206">
        <f>'Datos '!G28</f>
        <v>136.4</v>
      </c>
      <c r="K11" s="157" t="s">
        <v>0</v>
      </c>
      <c r="L11" s="207">
        <f>'Datos '!G10</f>
        <v>99.6</v>
      </c>
      <c r="M11" s="157" t="s">
        <v>0</v>
      </c>
      <c r="N11" s="236">
        <f>'Datos '!G13</f>
        <v>88.2</v>
      </c>
      <c r="O11" s="237" t="s">
        <v>0</v>
      </c>
      <c r="P11" s="238" t="s">
        <v>0</v>
      </c>
      <c r="Q11" s="238" t="s">
        <v>0</v>
      </c>
      <c r="R11" s="269" t="s">
        <v>0</v>
      </c>
      <c r="S11" s="269" t="s">
        <v>0</v>
      </c>
      <c r="T11" s="270" t="s">
        <v>0</v>
      </c>
      <c r="U11" s="270" t="s">
        <v>0</v>
      </c>
      <c r="V11" s="299" t="s">
        <v>0</v>
      </c>
      <c r="W11" s="299" t="s">
        <v>0</v>
      </c>
      <c r="X11" s="299" t="s">
        <v>0</v>
      </c>
      <c r="Y11" s="299" t="s">
        <v>0</v>
      </c>
      <c r="Z11" s="299" t="s">
        <v>0</v>
      </c>
      <c r="AA11" s="299" t="s">
        <v>0</v>
      </c>
      <c r="AB11" s="299" t="s">
        <v>0</v>
      </c>
      <c r="AC11" s="316" t="s">
        <v>0</v>
      </c>
      <c r="AD11" s="317" t="s">
        <v>0</v>
      </c>
      <c r="AE11" s="317" t="s">
        <v>0</v>
      </c>
      <c r="AF11" s="157" t="s">
        <v>0</v>
      </c>
      <c r="AG11" s="157" t="s">
        <v>0</v>
      </c>
      <c r="AH11" s="154" t="s">
        <v>0</v>
      </c>
      <c r="AI11" s="326" t="s">
        <v>0</v>
      </c>
      <c r="AJ11" s="138"/>
      <c r="AK11" s="410"/>
      <c r="AL11" s="411"/>
      <c r="AM11" s="411"/>
      <c r="AN11" s="412"/>
      <c r="AO11" s="362">
        <f>$AK$34</f>
        <v>75</v>
      </c>
      <c r="AP11" s="363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</row>
    <row r="12" spans="1:54" ht="16" customHeight="1">
      <c r="A12" s="138"/>
      <c r="B12" s="152" t="s">
        <v>0</v>
      </c>
      <c r="C12" s="155" t="s">
        <v>0</v>
      </c>
      <c r="D12" s="148"/>
      <c r="E12" s="151" t="s">
        <v>0</v>
      </c>
      <c r="F12" s="151" t="s">
        <v>0</v>
      </c>
      <c r="G12" s="151" t="s">
        <v>0</v>
      </c>
      <c r="H12" s="174">
        <f>'Datos '!G18</f>
        <v>89.7</v>
      </c>
      <c r="I12" s="151" t="s">
        <v>0</v>
      </c>
      <c r="J12" s="151">
        <f>'Datos '!G28</f>
        <v>136.4</v>
      </c>
      <c r="K12" s="155" t="s">
        <v>0</v>
      </c>
      <c r="L12" s="151">
        <f>'Datos '!G10</f>
        <v>99.6</v>
      </c>
      <c r="M12" s="155" t="s">
        <v>0</v>
      </c>
      <c r="N12" s="201">
        <f>'Datos '!G13</f>
        <v>88.2</v>
      </c>
      <c r="O12" s="151" t="s">
        <v>0</v>
      </c>
      <c r="P12" s="151" t="s">
        <v>0</v>
      </c>
      <c r="Q12" s="151" t="s">
        <v>0</v>
      </c>
      <c r="R12" s="151" t="s">
        <v>0</v>
      </c>
      <c r="S12" s="151" t="s">
        <v>0</v>
      </c>
      <c r="T12" s="151" t="s">
        <v>0</v>
      </c>
      <c r="U12" s="151" t="s">
        <v>0</v>
      </c>
      <c r="V12" s="299" t="s">
        <v>0</v>
      </c>
      <c r="W12" s="299" t="s">
        <v>0</v>
      </c>
      <c r="X12" s="299" t="s">
        <v>0</v>
      </c>
      <c r="Y12" s="299" t="s">
        <v>0</v>
      </c>
      <c r="Z12" s="299" t="s">
        <v>0</v>
      </c>
      <c r="AA12" s="299" t="s">
        <v>0</v>
      </c>
      <c r="AB12" s="299" t="s">
        <v>0</v>
      </c>
      <c r="AC12" s="151" t="s">
        <v>0</v>
      </c>
      <c r="AD12" s="151" t="s">
        <v>0</v>
      </c>
      <c r="AE12" s="151" t="s">
        <v>0</v>
      </c>
      <c r="AF12" s="155" t="s">
        <v>0</v>
      </c>
      <c r="AG12" s="155" t="s">
        <v>0</v>
      </c>
      <c r="AH12" s="156" t="s">
        <v>0</v>
      </c>
      <c r="AI12" s="327" t="s">
        <v>0</v>
      </c>
      <c r="AJ12" s="138"/>
      <c r="AK12" s="413">
        <f>INDEX('(с)'!D141:D152,'(с)'!C140,1)</f>
        <v>307.60000000000002</v>
      </c>
      <c r="AL12" s="414"/>
      <c r="AM12" s="414"/>
      <c r="AN12" s="415"/>
      <c r="AO12" s="362">
        <f>$AK$34</f>
        <v>75</v>
      </c>
      <c r="AP12" s="364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</row>
    <row r="13" spans="1:54" ht="3" customHeight="1">
      <c r="A13" s="138"/>
      <c r="B13" s="152" t="s">
        <v>0</v>
      </c>
      <c r="C13" s="156" t="s">
        <v>0</v>
      </c>
      <c r="D13" s="153" t="s">
        <v>0</v>
      </c>
      <c r="E13" s="153" t="s">
        <v>0</v>
      </c>
      <c r="F13" s="153" t="s">
        <v>0</v>
      </c>
      <c r="G13" s="153" t="s">
        <v>0</v>
      </c>
      <c r="H13" s="153" t="s">
        <v>0</v>
      </c>
      <c r="I13" s="153" t="s">
        <v>0</v>
      </c>
      <c r="J13" s="156" t="s">
        <v>0</v>
      </c>
      <c r="K13" s="156" t="s">
        <v>0</v>
      </c>
      <c r="L13" s="156" t="s">
        <v>0</v>
      </c>
      <c r="M13" s="156" t="s">
        <v>0</v>
      </c>
      <c r="N13" s="153" t="s">
        <v>0</v>
      </c>
      <c r="O13" s="153" t="s">
        <v>0</v>
      </c>
      <c r="P13" s="153" t="s">
        <v>0</v>
      </c>
      <c r="Q13" s="153" t="s">
        <v>0</v>
      </c>
      <c r="R13" s="153" t="s">
        <v>0</v>
      </c>
      <c r="S13" s="153" t="s">
        <v>0</v>
      </c>
      <c r="T13" s="153" t="s">
        <v>0</v>
      </c>
      <c r="U13" s="153" t="s">
        <v>0</v>
      </c>
      <c r="V13" s="299" t="s">
        <v>0</v>
      </c>
      <c r="W13" s="299" t="s">
        <v>0</v>
      </c>
      <c r="X13" s="299" t="s">
        <v>0</v>
      </c>
      <c r="Y13" s="299" t="s">
        <v>0</v>
      </c>
      <c r="Z13" s="299" t="s">
        <v>0</v>
      </c>
      <c r="AA13" s="299" t="s">
        <v>0</v>
      </c>
      <c r="AB13" s="299" t="s">
        <v>0</v>
      </c>
      <c r="AC13" s="153" t="s">
        <v>0</v>
      </c>
      <c r="AD13" s="153" t="s">
        <v>0</v>
      </c>
      <c r="AE13" s="153" t="s">
        <v>0</v>
      </c>
      <c r="AF13" s="156" t="s">
        <v>0</v>
      </c>
      <c r="AG13" s="156" t="s">
        <v>0</v>
      </c>
      <c r="AH13" s="156" t="s">
        <v>0</v>
      </c>
      <c r="AI13" s="327" t="s">
        <v>0</v>
      </c>
      <c r="AJ13" s="138"/>
      <c r="AK13" s="416"/>
      <c r="AL13" s="417"/>
      <c r="AM13" s="417"/>
      <c r="AN13" s="418"/>
      <c r="AO13" s="362"/>
      <c r="AP13" s="364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</row>
    <row r="14" spans="1:54" ht="16" customHeight="1">
      <c r="A14" s="138"/>
      <c r="B14" s="147" t="s">
        <v>0</v>
      </c>
      <c r="C14" s="157" t="s">
        <v>0</v>
      </c>
      <c r="D14" s="157" t="s">
        <v>0</v>
      </c>
      <c r="E14" s="157" t="s">
        <v>0</v>
      </c>
      <c r="F14" s="179">
        <f>'Datos '!G24</f>
        <v>89.7</v>
      </c>
      <c r="G14" s="180" t="s">
        <v>0</v>
      </c>
      <c r="H14" s="181">
        <f>'Datos '!G25</f>
        <v>76.7</v>
      </c>
      <c r="I14" s="208" t="s">
        <v>0</v>
      </c>
      <c r="J14" s="209">
        <f>'Datos '!G12</f>
        <v>165.3</v>
      </c>
      <c r="K14" s="210" t="s">
        <v>0</v>
      </c>
      <c r="L14" s="211">
        <f>'Datos '!G27</f>
        <v>133</v>
      </c>
      <c r="M14" s="239" t="s">
        <v>0</v>
      </c>
      <c r="N14" s="240">
        <f>'Datos '!G14</f>
        <v>78.8</v>
      </c>
      <c r="O14" s="241" t="s">
        <v>0</v>
      </c>
      <c r="P14" s="242" t="s">
        <v>0</v>
      </c>
      <c r="Q14" s="242" t="s">
        <v>0</v>
      </c>
      <c r="R14" s="148" t="s">
        <v>0</v>
      </c>
      <c r="S14" s="271" t="s">
        <v>0</v>
      </c>
      <c r="T14" s="272" t="s">
        <v>0</v>
      </c>
      <c r="U14" s="272" t="s">
        <v>0</v>
      </c>
      <c r="V14" s="299" t="s">
        <v>0</v>
      </c>
      <c r="W14" s="299" t="s">
        <v>0</v>
      </c>
      <c r="X14" s="299" t="s">
        <v>0</v>
      </c>
      <c r="Y14" s="299" t="s">
        <v>0</v>
      </c>
      <c r="Z14" s="299" t="s">
        <v>0</v>
      </c>
      <c r="AA14" s="299" t="s">
        <v>0</v>
      </c>
      <c r="AB14" s="299" t="s">
        <v>0</v>
      </c>
      <c r="AC14" s="318" t="s">
        <v>0</v>
      </c>
      <c r="AD14" s="319" t="s">
        <v>0</v>
      </c>
      <c r="AE14" s="319" t="s">
        <v>0</v>
      </c>
      <c r="AF14" s="157" t="s">
        <v>0</v>
      </c>
      <c r="AG14" s="157" t="s">
        <v>0</v>
      </c>
      <c r="AH14" s="157" t="s">
        <v>0</v>
      </c>
      <c r="AI14" s="326" t="s">
        <v>0</v>
      </c>
      <c r="AJ14" s="138"/>
      <c r="AK14" s="419"/>
      <c r="AL14" s="420"/>
      <c r="AM14" s="420"/>
      <c r="AN14" s="421"/>
      <c r="AO14" s="362">
        <f>$AK$34</f>
        <v>75</v>
      </c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</row>
    <row r="15" spans="1:54" ht="16" customHeight="1">
      <c r="A15" s="138"/>
      <c r="B15" s="152" t="s">
        <v>0</v>
      </c>
      <c r="C15" s="156" t="s">
        <v>0</v>
      </c>
      <c r="D15" s="155" t="s">
        <v>0</v>
      </c>
      <c r="E15" s="155" t="s">
        <v>0</v>
      </c>
      <c r="F15" s="182">
        <f>'Datos '!G24</f>
        <v>89.7</v>
      </c>
      <c r="G15" s="151" t="s">
        <v>0</v>
      </c>
      <c r="H15" s="151">
        <f>'Datos '!G25</f>
        <v>76.7</v>
      </c>
      <c r="I15" s="151" t="s">
        <v>0</v>
      </c>
      <c r="J15" s="151">
        <f>'Datos '!G12</f>
        <v>165.3</v>
      </c>
      <c r="K15" s="151" t="s">
        <v>0</v>
      </c>
      <c r="L15" s="151">
        <f>'Datos '!G27</f>
        <v>133</v>
      </c>
      <c r="M15" s="151" t="s">
        <v>0</v>
      </c>
      <c r="N15" s="201">
        <f>'Datos '!G14</f>
        <v>78.8</v>
      </c>
      <c r="O15" s="151" t="s">
        <v>0</v>
      </c>
      <c r="P15" s="151" t="s">
        <v>0</v>
      </c>
      <c r="Q15" s="151" t="s">
        <v>0</v>
      </c>
      <c r="R15" s="148" t="s">
        <v>0</v>
      </c>
      <c r="S15" s="151" t="s">
        <v>0</v>
      </c>
      <c r="T15" s="151" t="s">
        <v>0</v>
      </c>
      <c r="U15" s="151" t="s">
        <v>0</v>
      </c>
      <c r="V15" s="151" t="s">
        <v>0</v>
      </c>
      <c r="W15" s="151" t="s">
        <v>0</v>
      </c>
      <c r="X15" s="148" t="s">
        <v>0</v>
      </c>
      <c r="Y15" s="151" t="s">
        <v>0</v>
      </c>
      <c r="Z15" s="148" t="s">
        <v>0</v>
      </c>
      <c r="AA15" s="151" t="s">
        <v>0</v>
      </c>
      <c r="AB15" s="148" t="s">
        <v>0</v>
      </c>
      <c r="AC15" s="151" t="s">
        <v>0</v>
      </c>
      <c r="AD15" s="151" t="s">
        <v>0</v>
      </c>
      <c r="AE15" s="151" t="s">
        <v>0</v>
      </c>
      <c r="AF15" s="155" t="s">
        <v>0</v>
      </c>
      <c r="AG15" s="162" t="s">
        <v>0</v>
      </c>
      <c r="AH15" s="156" t="s">
        <v>0</v>
      </c>
      <c r="AI15" s="327" t="s">
        <v>0</v>
      </c>
      <c r="AJ15" s="138"/>
      <c r="AK15" s="21"/>
      <c r="AL15" s="21"/>
      <c r="AM15" s="21"/>
      <c r="AN15" s="21"/>
      <c r="AO15" s="362">
        <f>$AK$34</f>
        <v>75</v>
      </c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</row>
    <row r="16" spans="1:54" ht="3" customHeight="1">
      <c r="A16" s="138"/>
      <c r="B16" s="152" t="s">
        <v>0</v>
      </c>
      <c r="C16" s="156" t="s">
        <v>0</v>
      </c>
      <c r="D16" s="156" t="s">
        <v>0</v>
      </c>
      <c r="E16" s="156" t="s">
        <v>0</v>
      </c>
      <c r="F16" s="153" t="s">
        <v>0</v>
      </c>
      <c r="G16" s="153" t="s">
        <v>0</v>
      </c>
      <c r="H16" s="153" t="s">
        <v>0</v>
      </c>
      <c r="I16" s="153" t="s">
        <v>0</v>
      </c>
      <c r="J16" s="153" t="s">
        <v>0</v>
      </c>
      <c r="K16" s="153" t="s">
        <v>0</v>
      </c>
      <c r="L16" s="153" t="s">
        <v>0</v>
      </c>
      <c r="M16" s="153" t="s">
        <v>0</v>
      </c>
      <c r="N16" s="153" t="s">
        <v>0</v>
      </c>
      <c r="O16" s="153" t="s">
        <v>0</v>
      </c>
      <c r="P16" s="153" t="s">
        <v>0</v>
      </c>
      <c r="Q16" s="153" t="s">
        <v>0</v>
      </c>
      <c r="R16" s="153" t="s">
        <v>0</v>
      </c>
      <c r="S16" s="153" t="s">
        <v>0</v>
      </c>
      <c r="T16" s="153" t="s">
        <v>0</v>
      </c>
      <c r="U16" s="153" t="s">
        <v>0</v>
      </c>
      <c r="V16" s="153" t="s">
        <v>0</v>
      </c>
      <c r="W16" s="153" t="s">
        <v>0</v>
      </c>
      <c r="X16" s="153" t="s">
        <v>0</v>
      </c>
      <c r="Y16" s="153" t="s">
        <v>0</v>
      </c>
      <c r="Z16" s="153" t="s">
        <v>0</v>
      </c>
      <c r="AA16" s="153" t="s">
        <v>0</v>
      </c>
      <c r="AB16" s="153" t="s">
        <v>0</v>
      </c>
      <c r="AC16" s="153" t="s">
        <v>0</v>
      </c>
      <c r="AD16" s="153" t="s">
        <v>0</v>
      </c>
      <c r="AE16" s="153" t="s">
        <v>0</v>
      </c>
      <c r="AF16" s="156" t="s">
        <v>0</v>
      </c>
      <c r="AG16" s="156" t="s">
        <v>0</v>
      </c>
      <c r="AH16" s="156" t="s">
        <v>0</v>
      </c>
      <c r="AI16" s="327" t="s">
        <v>0</v>
      </c>
      <c r="AJ16" s="138"/>
      <c r="AK16" s="21"/>
      <c r="AL16" s="21"/>
      <c r="AM16" s="21"/>
      <c r="AN16" s="21"/>
      <c r="AO16" s="362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</row>
    <row r="17" spans="1:54" ht="16" customHeight="1">
      <c r="A17" s="138"/>
      <c r="B17" s="158" t="s">
        <v>0</v>
      </c>
      <c r="C17" s="148"/>
      <c r="D17" s="149" t="s">
        <v>0</v>
      </c>
      <c r="E17" s="149" t="s">
        <v>0</v>
      </c>
      <c r="F17" s="183" t="s">
        <v>0</v>
      </c>
      <c r="G17" s="183" t="s">
        <v>0</v>
      </c>
      <c r="H17" s="184">
        <f>'Datos '!G19</f>
        <v>148.80000000000001</v>
      </c>
      <c r="I17" s="212" t="s">
        <v>0</v>
      </c>
      <c r="J17" s="213">
        <f>'Datos '!G17</f>
        <v>143.4</v>
      </c>
      <c r="K17" s="214" t="s">
        <v>0</v>
      </c>
      <c r="L17" s="215">
        <f>'Datos '!G8</f>
        <v>307.60000000000002</v>
      </c>
      <c r="M17" s="243" t="s">
        <v>0</v>
      </c>
      <c r="N17" s="244">
        <f>'Datos '!G7</f>
        <v>0.20200000000000001</v>
      </c>
      <c r="O17" s="245" t="s">
        <v>0</v>
      </c>
      <c r="P17" s="246" t="s">
        <v>0</v>
      </c>
      <c r="Q17" s="246" t="s">
        <v>0</v>
      </c>
      <c r="R17" s="273" t="s">
        <v>0</v>
      </c>
      <c r="S17" s="273" t="s">
        <v>0</v>
      </c>
      <c r="T17" s="274" t="s">
        <v>0</v>
      </c>
      <c r="U17" s="274" t="s">
        <v>0</v>
      </c>
      <c r="V17" s="300" t="s">
        <v>0</v>
      </c>
      <c r="W17" s="300" t="s">
        <v>0</v>
      </c>
      <c r="X17" s="301" t="s">
        <v>0</v>
      </c>
      <c r="Y17" s="301" t="s">
        <v>0</v>
      </c>
      <c r="Z17" s="305" t="s">
        <v>0</v>
      </c>
      <c r="AA17" s="305" t="s">
        <v>0</v>
      </c>
      <c r="AB17" s="306" t="s">
        <v>0</v>
      </c>
      <c r="AC17" s="306" t="s">
        <v>0</v>
      </c>
      <c r="AD17" s="148" t="s">
        <v>0</v>
      </c>
      <c r="AE17" s="320" t="s">
        <v>0</v>
      </c>
      <c r="AF17" s="148" t="s">
        <v>0</v>
      </c>
      <c r="AG17" s="157" t="s">
        <v>0</v>
      </c>
      <c r="AH17" s="328" t="s">
        <v>0</v>
      </c>
      <c r="AI17" s="326" t="s">
        <v>0</v>
      </c>
      <c r="AJ17" s="138"/>
      <c r="AK17" s="21"/>
      <c r="AL17" s="21"/>
      <c r="AM17" s="21"/>
      <c r="AN17" s="21"/>
      <c r="AO17" s="362">
        <f>$AK$34</f>
        <v>75</v>
      </c>
      <c r="AP17" s="21"/>
      <c r="AQ17" s="21"/>
      <c r="AR17" s="21"/>
      <c r="AS17" s="21"/>
      <c r="AT17" s="138"/>
      <c r="AU17" s="138"/>
      <c r="AV17" s="138"/>
      <c r="AW17" s="138"/>
      <c r="AX17" s="138"/>
      <c r="AY17" s="138"/>
      <c r="AZ17" s="138"/>
      <c r="BA17" s="138"/>
      <c r="BB17" s="138"/>
    </row>
    <row r="18" spans="1:54" ht="16" customHeight="1">
      <c r="A18" s="138"/>
      <c r="B18" s="159" t="s">
        <v>0</v>
      </c>
      <c r="D18" s="151" t="s">
        <v>0</v>
      </c>
      <c r="E18" s="151" t="s">
        <v>0</v>
      </c>
      <c r="F18" s="151" t="s">
        <v>0</v>
      </c>
      <c r="G18" s="151" t="s">
        <v>0</v>
      </c>
      <c r="H18" s="174">
        <f>'Datos '!G19</f>
        <v>148.80000000000001</v>
      </c>
      <c r="I18" s="151" t="s">
        <v>0</v>
      </c>
      <c r="J18" s="151">
        <f>'Datos '!G17</f>
        <v>143.4</v>
      </c>
      <c r="K18" s="151" t="s">
        <v>0</v>
      </c>
      <c r="L18" s="216">
        <f>'Datos '!G8</f>
        <v>307.60000000000002</v>
      </c>
      <c r="M18" s="151" t="s">
        <v>0</v>
      </c>
      <c r="N18" s="221">
        <f>'Datos '!G7</f>
        <v>0.20200000000000001</v>
      </c>
      <c r="O18" s="151" t="s">
        <v>0</v>
      </c>
      <c r="P18" s="151" t="s">
        <v>0</v>
      </c>
      <c r="Q18" s="151" t="s">
        <v>0</v>
      </c>
      <c r="R18" s="151" t="s">
        <v>0</v>
      </c>
      <c r="S18" s="151" t="s">
        <v>0</v>
      </c>
      <c r="T18" s="151" t="s">
        <v>0</v>
      </c>
      <c r="U18" s="151" t="s">
        <v>0</v>
      </c>
      <c r="V18" s="151" t="s">
        <v>0</v>
      </c>
      <c r="W18" s="151" t="s">
        <v>0</v>
      </c>
      <c r="X18" s="151" t="s">
        <v>0</v>
      </c>
      <c r="Y18" s="151" t="s">
        <v>0</v>
      </c>
      <c r="Z18" s="151" t="s">
        <v>0</v>
      </c>
      <c r="AA18" s="151" t="s">
        <v>0</v>
      </c>
      <c r="AB18" s="151" t="s">
        <v>0</v>
      </c>
      <c r="AC18" s="151" t="s">
        <v>0</v>
      </c>
      <c r="AD18" s="148" t="s">
        <v>0</v>
      </c>
      <c r="AE18" s="151" t="s">
        <v>0</v>
      </c>
      <c r="AF18" s="148" t="s">
        <v>0</v>
      </c>
      <c r="AG18" s="155" t="s">
        <v>0</v>
      </c>
      <c r="AH18" s="151" t="s">
        <v>0</v>
      </c>
      <c r="AI18" s="327" t="s">
        <v>0</v>
      </c>
      <c r="AJ18" s="138"/>
      <c r="AK18" s="21"/>
      <c r="AL18" s="21"/>
      <c r="AM18" s="21"/>
      <c r="AN18" s="21"/>
      <c r="AO18" s="362">
        <f>$AK$34</f>
        <v>75</v>
      </c>
      <c r="AP18" s="21"/>
      <c r="AQ18" s="21"/>
      <c r="AR18" s="21"/>
      <c r="AS18" s="21"/>
      <c r="AT18" s="138"/>
      <c r="AU18" s="138"/>
      <c r="AV18" s="138"/>
      <c r="AW18" s="138"/>
      <c r="AX18" s="138"/>
      <c r="AY18" s="138"/>
      <c r="AZ18" s="138"/>
      <c r="BA18" s="138"/>
      <c r="BB18" s="138"/>
    </row>
    <row r="19" spans="1:54" ht="3" customHeight="1">
      <c r="A19" s="138"/>
      <c r="B19" s="152" t="s">
        <v>0</v>
      </c>
      <c r="C19" s="160" t="s">
        <v>0</v>
      </c>
      <c r="D19" s="160" t="s">
        <v>0</v>
      </c>
      <c r="E19" s="160" t="s">
        <v>0</v>
      </c>
      <c r="F19" s="160" t="s">
        <v>0</v>
      </c>
      <c r="G19" s="160" t="s">
        <v>0</v>
      </c>
      <c r="H19" s="160" t="s">
        <v>0</v>
      </c>
      <c r="I19" s="160" t="s">
        <v>0</v>
      </c>
      <c r="J19" s="160" t="s">
        <v>0</v>
      </c>
      <c r="K19" s="160" t="s">
        <v>0</v>
      </c>
      <c r="L19" s="160" t="s">
        <v>0</v>
      </c>
      <c r="M19" s="160" t="s">
        <v>0</v>
      </c>
      <c r="N19" s="160" t="s">
        <v>0</v>
      </c>
      <c r="O19" s="160" t="s">
        <v>0</v>
      </c>
      <c r="P19" s="160" t="s">
        <v>0</v>
      </c>
      <c r="Q19" s="160" t="s">
        <v>0</v>
      </c>
      <c r="R19" s="160" t="s">
        <v>0</v>
      </c>
      <c r="S19" s="160" t="s">
        <v>0</v>
      </c>
      <c r="T19" s="160" t="s">
        <v>0</v>
      </c>
      <c r="U19" s="160" t="s">
        <v>0</v>
      </c>
      <c r="V19" s="160" t="s">
        <v>0</v>
      </c>
      <c r="W19" s="160" t="s">
        <v>0</v>
      </c>
      <c r="X19" s="160" t="s">
        <v>0</v>
      </c>
      <c r="Y19" s="160" t="s">
        <v>0</v>
      </c>
      <c r="Z19" s="160" t="s">
        <v>0</v>
      </c>
      <c r="AA19" s="160" t="s">
        <v>0</v>
      </c>
      <c r="AB19" s="160" t="s">
        <v>0</v>
      </c>
      <c r="AC19" s="160" t="s">
        <v>0</v>
      </c>
      <c r="AD19" s="160" t="s">
        <v>0</v>
      </c>
      <c r="AE19" s="160" t="s">
        <v>0</v>
      </c>
      <c r="AF19" s="160" t="s">
        <v>0</v>
      </c>
      <c r="AG19" s="329" t="s">
        <v>0</v>
      </c>
      <c r="AH19" s="160" t="s">
        <v>0</v>
      </c>
      <c r="AI19" s="327" t="s">
        <v>0</v>
      </c>
      <c r="AJ19" s="138"/>
      <c r="AK19" s="21"/>
      <c r="AL19" s="21"/>
      <c r="AM19" s="21"/>
      <c r="AN19" s="21"/>
      <c r="AO19" s="362"/>
      <c r="AP19" s="21"/>
      <c r="AQ19" s="21"/>
      <c r="AR19" s="21"/>
      <c r="AS19" s="21"/>
      <c r="AT19" s="138"/>
      <c r="AU19" s="138"/>
      <c r="AV19" s="138"/>
      <c r="AW19" s="138"/>
      <c r="AX19" s="138"/>
      <c r="AY19" s="138"/>
      <c r="AZ19" s="138"/>
      <c r="BA19" s="138"/>
      <c r="BB19" s="138"/>
    </row>
    <row r="20" spans="1:54" ht="16" customHeight="1">
      <c r="A20" s="138"/>
      <c r="B20" s="147" t="s">
        <v>0</v>
      </c>
      <c r="C20" s="154" t="s">
        <v>0</v>
      </c>
      <c r="D20" s="149" t="s">
        <v>0</v>
      </c>
      <c r="E20" s="149" t="s">
        <v>0</v>
      </c>
      <c r="F20" s="185" t="s">
        <v>0</v>
      </c>
      <c r="G20" s="185" t="s">
        <v>0</v>
      </c>
      <c r="H20" s="186">
        <f>'Datos '!G21</f>
        <v>94.1</v>
      </c>
      <c r="I20" s="217" t="s">
        <v>0</v>
      </c>
      <c r="J20" s="218">
        <f>'Datos '!G22</f>
        <v>203</v>
      </c>
      <c r="K20" s="219" t="s">
        <v>0</v>
      </c>
      <c r="L20" s="220" t="s">
        <v>0</v>
      </c>
      <c r="M20" s="220" t="s">
        <v>0</v>
      </c>
      <c r="N20" s="247" t="s">
        <v>0</v>
      </c>
      <c r="O20" s="247" t="s">
        <v>0</v>
      </c>
      <c r="P20" s="248" t="s">
        <v>0</v>
      </c>
      <c r="Q20" s="248" t="s">
        <v>0</v>
      </c>
      <c r="R20" s="275" t="s">
        <v>0</v>
      </c>
      <c r="S20" s="275" t="s">
        <v>0</v>
      </c>
      <c r="T20" s="276" t="s">
        <v>0</v>
      </c>
      <c r="U20" s="276" t="s">
        <v>0</v>
      </c>
      <c r="V20" s="302" t="s">
        <v>0</v>
      </c>
      <c r="W20" s="302" t="s">
        <v>0</v>
      </c>
      <c r="X20" s="303" t="s">
        <v>0</v>
      </c>
      <c r="Y20" s="303" t="s">
        <v>0</v>
      </c>
      <c r="Z20" s="148" t="s">
        <v>0</v>
      </c>
      <c r="AA20" s="307" t="s">
        <v>0</v>
      </c>
      <c r="AB20" s="308" t="s">
        <v>0</v>
      </c>
      <c r="AC20" s="308" t="s">
        <v>0</v>
      </c>
      <c r="AD20" s="157" t="s">
        <v>0</v>
      </c>
      <c r="AE20" s="157" t="s">
        <v>0</v>
      </c>
      <c r="AF20" s="321" t="s">
        <v>0</v>
      </c>
      <c r="AG20" s="157" t="s">
        <v>0</v>
      </c>
      <c r="AH20" s="157" t="s">
        <v>0</v>
      </c>
      <c r="AI20" s="326" t="s">
        <v>0</v>
      </c>
      <c r="AJ20" s="138"/>
      <c r="AK20" s="336"/>
      <c r="AL20" s="337"/>
      <c r="AM20" s="337"/>
      <c r="AN20" s="337"/>
      <c r="AO20" s="362">
        <f>$AK$34</f>
        <v>75</v>
      </c>
      <c r="AP20" s="21"/>
      <c r="AQ20" s="21"/>
      <c r="AR20" s="21"/>
      <c r="AS20" s="21"/>
      <c r="AT20" s="138"/>
      <c r="AU20" s="138"/>
      <c r="AV20" s="138"/>
      <c r="AW20" s="138"/>
      <c r="AX20" s="138"/>
      <c r="AY20" s="138"/>
      <c r="AZ20" s="138"/>
      <c r="BA20" s="138"/>
      <c r="BB20" s="138"/>
    </row>
    <row r="21" spans="1:54" ht="16" customHeight="1">
      <c r="A21" s="138"/>
      <c r="B21" s="161" t="s">
        <v>0</v>
      </c>
      <c r="C21" s="162" t="s">
        <v>0</v>
      </c>
      <c r="D21" s="151" t="s">
        <v>0</v>
      </c>
      <c r="E21" s="151" t="s">
        <v>0</v>
      </c>
      <c r="F21" s="151" t="s">
        <v>0</v>
      </c>
      <c r="G21" s="151" t="s">
        <v>0</v>
      </c>
      <c r="H21" s="174">
        <f>'Datos '!G21</f>
        <v>94.1</v>
      </c>
      <c r="I21" s="151" t="s">
        <v>0</v>
      </c>
      <c r="J21" s="221">
        <f>'Datos '!G22</f>
        <v>203</v>
      </c>
      <c r="K21" s="151" t="s">
        <v>0</v>
      </c>
      <c r="L21" s="151" t="s">
        <v>0</v>
      </c>
      <c r="M21" s="151" t="s">
        <v>0</v>
      </c>
      <c r="N21" s="151" t="s">
        <v>0</v>
      </c>
      <c r="O21" s="151" t="s">
        <v>0</v>
      </c>
      <c r="P21" s="151" t="s">
        <v>0</v>
      </c>
      <c r="Q21" s="151" t="s">
        <v>0</v>
      </c>
      <c r="R21" s="151" t="s">
        <v>2</v>
      </c>
      <c r="S21" s="151" t="s">
        <v>0</v>
      </c>
      <c r="T21" s="151" t="s">
        <v>0</v>
      </c>
      <c r="U21" s="151" t="s">
        <v>0</v>
      </c>
      <c r="V21" s="151" t="s">
        <v>0</v>
      </c>
      <c r="W21" s="151" t="s">
        <v>0</v>
      </c>
      <c r="X21" s="151" t="s">
        <v>0</v>
      </c>
      <c r="Y21" s="151" t="s">
        <v>0</v>
      </c>
      <c r="Z21" s="148" t="s">
        <v>0</v>
      </c>
      <c r="AA21" s="151" t="s">
        <v>0</v>
      </c>
      <c r="AB21" s="151" t="s">
        <v>0</v>
      </c>
      <c r="AC21" s="151" t="s">
        <v>0</v>
      </c>
      <c r="AD21" s="155" t="s">
        <v>0</v>
      </c>
      <c r="AE21" s="155" t="s">
        <v>0</v>
      </c>
      <c r="AF21" s="151" t="s">
        <v>0</v>
      </c>
      <c r="AG21" s="155" t="s">
        <v>0</v>
      </c>
      <c r="AH21" s="162" t="s">
        <v>0</v>
      </c>
      <c r="AI21" s="327" t="s">
        <v>0</v>
      </c>
      <c r="AJ21" s="138"/>
      <c r="AK21" s="336"/>
      <c r="AL21" s="337"/>
      <c r="AM21" s="337"/>
      <c r="AN21" s="337"/>
      <c r="AO21" s="362">
        <f>$AK$34</f>
        <v>75</v>
      </c>
      <c r="AP21" s="21"/>
      <c r="AQ21" s="21"/>
      <c r="AR21" s="21"/>
      <c r="AS21" s="21"/>
      <c r="AT21" s="138"/>
      <c r="AU21" s="138"/>
      <c r="AV21" s="138"/>
      <c r="AW21" s="138"/>
      <c r="AX21" s="138"/>
      <c r="AY21" s="138"/>
      <c r="AZ21" s="138"/>
      <c r="BA21" s="138"/>
      <c r="BB21" s="138"/>
    </row>
    <row r="22" spans="1:54" ht="3" customHeight="1">
      <c r="A22" s="138"/>
      <c r="B22" s="152" t="s">
        <v>0</v>
      </c>
      <c r="C22" s="156" t="s">
        <v>0</v>
      </c>
      <c r="D22" s="153" t="s">
        <v>0</v>
      </c>
      <c r="E22" s="153" t="s">
        <v>0</v>
      </c>
      <c r="F22" s="153" t="s">
        <v>0</v>
      </c>
      <c r="G22" s="153" t="s">
        <v>0</v>
      </c>
      <c r="H22" s="153" t="s">
        <v>0</v>
      </c>
      <c r="I22" s="153" t="s">
        <v>0</v>
      </c>
      <c r="J22" s="153" t="s">
        <v>0</v>
      </c>
      <c r="K22" s="153" t="s">
        <v>0</v>
      </c>
      <c r="L22" s="153" t="s">
        <v>0</v>
      </c>
      <c r="M22" s="249" t="s">
        <v>0</v>
      </c>
      <c r="N22" s="250" t="s">
        <v>0</v>
      </c>
      <c r="O22" s="250" t="s">
        <v>0</v>
      </c>
      <c r="P22" s="250" t="s">
        <v>0</v>
      </c>
      <c r="Q22" s="277" t="s">
        <v>0</v>
      </c>
      <c r="R22" s="153" t="s">
        <v>2</v>
      </c>
      <c r="S22" s="153" t="s">
        <v>0</v>
      </c>
      <c r="T22" s="153" t="s">
        <v>0</v>
      </c>
      <c r="U22" s="153" t="s">
        <v>0</v>
      </c>
      <c r="V22" s="153" t="s">
        <v>0</v>
      </c>
      <c r="W22" s="153" t="s">
        <v>0</v>
      </c>
      <c r="X22" s="153" t="s">
        <v>0</v>
      </c>
      <c r="Y22" s="153" t="s">
        <v>0</v>
      </c>
      <c r="Z22" s="153" t="s">
        <v>0</v>
      </c>
      <c r="AA22" s="153" t="s">
        <v>0</v>
      </c>
      <c r="AB22" s="153" t="s">
        <v>0</v>
      </c>
      <c r="AC22" s="153" t="s">
        <v>0</v>
      </c>
      <c r="AD22" s="156" t="s">
        <v>0</v>
      </c>
      <c r="AE22" s="156" t="s">
        <v>0</v>
      </c>
      <c r="AF22" s="153" t="s">
        <v>0</v>
      </c>
      <c r="AG22" s="156" t="s">
        <v>0</v>
      </c>
      <c r="AH22" s="156" t="s">
        <v>0</v>
      </c>
      <c r="AI22" s="327" t="s">
        <v>0</v>
      </c>
      <c r="AJ22" s="138"/>
      <c r="AK22" s="336"/>
      <c r="AL22" s="337"/>
      <c r="AM22" s="337"/>
      <c r="AN22" s="337"/>
      <c r="AO22" s="362"/>
      <c r="AP22" s="21"/>
      <c r="AQ22" s="21"/>
      <c r="AR22" s="21"/>
      <c r="AS22" s="21"/>
      <c r="AT22" s="138"/>
      <c r="AU22" s="138"/>
      <c r="AV22" s="138"/>
      <c r="AW22" s="138"/>
      <c r="AX22" s="138"/>
      <c r="AY22" s="138"/>
      <c r="AZ22" s="138"/>
      <c r="BA22" s="138"/>
      <c r="BB22" s="138"/>
    </row>
    <row r="23" spans="1:54" ht="16" customHeight="1">
      <c r="A23" s="138"/>
      <c r="B23" s="147" t="s">
        <v>0</v>
      </c>
      <c r="C23" s="163" t="s">
        <v>0</v>
      </c>
      <c r="D23" s="149" t="s">
        <v>0</v>
      </c>
      <c r="E23" s="149" t="s">
        <v>0</v>
      </c>
      <c r="F23" s="148" t="s">
        <v>0</v>
      </c>
      <c r="G23" s="187" t="s">
        <v>0</v>
      </c>
      <c r="H23" s="188">
        <f>'Datos '!G11</f>
        <v>224.7</v>
      </c>
      <c r="I23" s="222" t="s">
        <v>0</v>
      </c>
      <c r="J23" s="392" t="s">
        <v>0</v>
      </c>
      <c r="K23" s="223" t="s">
        <v>0</v>
      </c>
      <c r="L23" s="224" t="s">
        <v>0</v>
      </c>
      <c r="M23" s="251" t="s">
        <v>0</v>
      </c>
      <c r="N23" s="252">
        <f>'Datos '!G34</f>
        <v>293.8</v>
      </c>
      <c r="O23" s="253" t="s">
        <v>0</v>
      </c>
      <c r="P23" s="254">
        <f>'Datos '!G33</f>
        <v>13.975</v>
      </c>
      <c r="Q23" s="278" t="s">
        <v>0</v>
      </c>
      <c r="R23" s="279" t="s">
        <v>2</v>
      </c>
      <c r="S23" s="280" t="s">
        <v>0</v>
      </c>
      <c r="T23" s="281" t="s">
        <v>0</v>
      </c>
      <c r="U23" s="281" t="s">
        <v>0</v>
      </c>
      <c r="V23" s="157" t="s">
        <v>0</v>
      </c>
      <c r="W23" s="157" t="s">
        <v>0</v>
      </c>
      <c r="X23" s="157" t="s">
        <v>0</v>
      </c>
      <c r="Y23" s="157" t="s">
        <v>0</v>
      </c>
      <c r="Z23" s="309" t="s">
        <v>0</v>
      </c>
      <c r="AA23" s="309" t="s">
        <v>0</v>
      </c>
      <c r="AB23" s="310" t="s">
        <v>0</v>
      </c>
      <c r="AC23" s="310" t="s">
        <v>0</v>
      </c>
      <c r="AD23" s="157" t="s">
        <v>0</v>
      </c>
      <c r="AE23" s="157" t="s">
        <v>0</v>
      </c>
      <c r="AF23" s="157" t="s">
        <v>0</v>
      </c>
      <c r="AG23" s="154" t="s">
        <v>0</v>
      </c>
      <c r="AH23" s="154" t="s">
        <v>0</v>
      </c>
      <c r="AI23" s="326" t="s">
        <v>0</v>
      </c>
      <c r="AJ23" s="138"/>
      <c r="AK23" s="431" t="str">
        <f>VLOOKUP(INDEX('(с)'!$B$51:$B$135,'(с)'!$A$136,1),'Datos '!$E$7:$F$91,2,0)</f>
        <v>Chubut</v>
      </c>
      <c r="AL23" s="432"/>
      <c r="AM23" s="432"/>
      <c r="AN23" s="433"/>
      <c r="AO23" s="362">
        <f>$AK$34</f>
        <v>75</v>
      </c>
      <c r="AP23" s="21"/>
      <c r="AQ23" s="21"/>
      <c r="AR23" s="21"/>
      <c r="AS23" s="21"/>
      <c r="AT23" s="138"/>
      <c r="AU23" s="138"/>
      <c r="AV23" s="138"/>
      <c r="AW23" s="138"/>
      <c r="AX23" s="138"/>
      <c r="AY23" s="138"/>
      <c r="AZ23" s="138"/>
      <c r="BA23" s="138"/>
      <c r="BB23" s="138"/>
    </row>
    <row r="24" spans="1:54" ht="16" customHeight="1">
      <c r="A24" s="138"/>
      <c r="B24" s="161" t="s">
        <v>0</v>
      </c>
      <c r="C24" s="164" t="s">
        <v>0</v>
      </c>
      <c r="D24" s="151" t="s">
        <v>0</v>
      </c>
      <c r="E24" s="151" t="s">
        <v>0</v>
      </c>
      <c r="F24" s="148" t="s">
        <v>0</v>
      </c>
      <c r="G24" s="151" t="s">
        <v>0</v>
      </c>
      <c r="H24" s="189">
        <f>'Datos '!G11</f>
        <v>224.7</v>
      </c>
      <c r="I24" s="151" t="s">
        <v>0</v>
      </c>
      <c r="J24" s="392" t="s">
        <v>0</v>
      </c>
      <c r="K24" s="151" t="s">
        <v>0</v>
      </c>
      <c r="L24" s="151" t="s">
        <v>0</v>
      </c>
      <c r="M24" s="251" t="s">
        <v>0</v>
      </c>
      <c r="N24" s="151">
        <f>'Datos '!G34</f>
        <v>293.8</v>
      </c>
      <c r="O24" s="253" t="s">
        <v>0</v>
      </c>
      <c r="P24" s="151">
        <f>'Datos '!G33</f>
        <v>13.975</v>
      </c>
      <c r="Q24" s="278" t="s">
        <v>0</v>
      </c>
      <c r="R24" s="151" t="s">
        <v>2</v>
      </c>
      <c r="S24" s="280" t="s">
        <v>0</v>
      </c>
      <c r="T24" s="151" t="s">
        <v>0</v>
      </c>
      <c r="U24" s="151" t="s">
        <v>0</v>
      </c>
      <c r="V24" s="155" t="s">
        <v>0</v>
      </c>
      <c r="W24" s="155" t="s">
        <v>0</v>
      </c>
      <c r="X24" s="155" t="s">
        <v>0</v>
      </c>
      <c r="Y24" s="155" t="s">
        <v>0</v>
      </c>
      <c r="Z24" s="151" t="s">
        <v>0</v>
      </c>
      <c r="AA24" s="151" t="s">
        <v>0</v>
      </c>
      <c r="AB24" s="151" t="s">
        <v>0</v>
      </c>
      <c r="AC24" s="151" t="s">
        <v>0</v>
      </c>
      <c r="AD24" s="155" t="s">
        <v>0</v>
      </c>
      <c r="AE24" s="155" t="s">
        <v>0</v>
      </c>
      <c r="AF24" s="155" t="s">
        <v>0</v>
      </c>
      <c r="AG24" s="162" t="s">
        <v>0</v>
      </c>
      <c r="AH24" s="156" t="s">
        <v>0</v>
      </c>
      <c r="AI24" s="327" t="s">
        <v>0</v>
      </c>
      <c r="AJ24" s="138"/>
      <c r="AK24" s="434">
        <f>VLOOKUP(INDEX('(с)'!$B$51:$B$135,'(с)'!$A$136,1),'Datos '!$E$7:$G$91,3,0)</f>
        <v>224.7</v>
      </c>
      <c r="AL24" s="435"/>
      <c r="AM24" s="435"/>
      <c r="AN24" s="345"/>
      <c r="AO24" s="362">
        <f>$AK$34</f>
        <v>75</v>
      </c>
      <c r="AP24" s="21"/>
      <c r="AQ24" s="21"/>
      <c r="AR24" s="21"/>
      <c r="AS24" s="21"/>
      <c r="AT24" s="138"/>
      <c r="AU24" s="138"/>
      <c r="AV24" s="138"/>
      <c r="AW24" s="138"/>
      <c r="AX24" s="138"/>
      <c r="AY24" s="138"/>
      <c r="AZ24" s="138"/>
      <c r="BA24" s="138"/>
      <c r="BB24" s="138"/>
    </row>
    <row r="25" spans="1:54" ht="3" customHeight="1">
      <c r="A25" s="138"/>
      <c r="B25" s="152" t="s">
        <v>0</v>
      </c>
      <c r="C25" s="153" t="s">
        <v>0</v>
      </c>
      <c r="D25" s="153" t="s">
        <v>0</v>
      </c>
      <c r="E25" s="153" t="s">
        <v>0</v>
      </c>
      <c r="F25" s="153" t="s">
        <v>0</v>
      </c>
      <c r="G25" s="153" t="s">
        <v>0</v>
      </c>
      <c r="H25" s="153" t="s">
        <v>0</v>
      </c>
      <c r="I25" s="153" t="s">
        <v>0</v>
      </c>
      <c r="J25" s="392" t="s">
        <v>0</v>
      </c>
      <c r="K25" s="153" t="s">
        <v>0</v>
      </c>
      <c r="L25" s="153" t="s">
        <v>0</v>
      </c>
      <c r="M25" s="255" t="s">
        <v>0</v>
      </c>
      <c r="N25" s="256" t="s">
        <v>0</v>
      </c>
      <c r="O25" s="256" t="s">
        <v>0</v>
      </c>
      <c r="P25" s="256" t="s">
        <v>0</v>
      </c>
      <c r="Q25" s="282" t="s">
        <v>0</v>
      </c>
      <c r="R25" s="153" t="s">
        <v>2</v>
      </c>
      <c r="S25" s="153" t="s">
        <v>0</v>
      </c>
      <c r="T25" s="153" t="s">
        <v>0</v>
      </c>
      <c r="U25" s="153" t="s">
        <v>0</v>
      </c>
      <c r="V25" s="156" t="s">
        <v>0</v>
      </c>
      <c r="W25" s="156" t="s">
        <v>0</v>
      </c>
      <c r="X25" s="156" t="s">
        <v>0</v>
      </c>
      <c r="Y25" s="156" t="s">
        <v>0</v>
      </c>
      <c r="Z25" s="153" t="s">
        <v>0</v>
      </c>
      <c r="AA25" s="153" t="s">
        <v>0</v>
      </c>
      <c r="AB25" s="153" t="s">
        <v>0</v>
      </c>
      <c r="AC25" s="153" t="s">
        <v>0</v>
      </c>
      <c r="AD25" s="156" t="s">
        <v>0</v>
      </c>
      <c r="AE25" s="156" t="s">
        <v>0</v>
      </c>
      <c r="AF25" s="156" t="s">
        <v>0</v>
      </c>
      <c r="AG25" s="156" t="s">
        <v>0</v>
      </c>
      <c r="AH25" s="156" t="s">
        <v>0</v>
      </c>
      <c r="AI25" s="327" t="s">
        <v>0</v>
      </c>
      <c r="AJ25" s="138"/>
      <c r="AK25" s="346"/>
      <c r="AL25" s="347"/>
      <c r="AM25" s="347"/>
      <c r="AN25" s="348"/>
      <c r="AO25" s="362"/>
      <c r="AP25" s="21"/>
      <c r="AQ25" s="21"/>
      <c r="AR25" s="21"/>
      <c r="AS25" s="21"/>
      <c r="AT25" s="138"/>
      <c r="AU25" s="138"/>
      <c r="AV25" s="138"/>
      <c r="AW25" s="138"/>
      <c r="AX25" s="138"/>
      <c r="AY25" s="138"/>
      <c r="AZ25" s="138"/>
      <c r="BA25" s="138"/>
      <c r="BB25" s="138"/>
    </row>
    <row r="26" spans="1:54" ht="16" customHeight="1">
      <c r="A26" s="138"/>
      <c r="B26" s="147" t="s">
        <v>0</v>
      </c>
      <c r="C26" s="154" t="s">
        <v>0</v>
      </c>
      <c r="D26" s="163" t="s">
        <v>0</v>
      </c>
      <c r="E26" s="163" t="s">
        <v>0</v>
      </c>
      <c r="F26" s="163" t="s">
        <v>0</v>
      </c>
      <c r="G26" s="163" t="s">
        <v>0</v>
      </c>
      <c r="H26" s="190">
        <f>'Datos '!G26</f>
        <v>243.94</v>
      </c>
      <c r="I26" s="149" t="s">
        <v>0</v>
      </c>
      <c r="J26" s="392" t="s">
        <v>0</v>
      </c>
      <c r="K26" s="225" t="s">
        <v>0</v>
      </c>
      <c r="L26" s="148" t="s">
        <v>0</v>
      </c>
      <c r="M26" s="257" t="s">
        <v>0</v>
      </c>
      <c r="N26" s="148" t="s">
        <v>0</v>
      </c>
      <c r="O26" s="258" t="s">
        <v>0</v>
      </c>
      <c r="P26" s="149" t="s">
        <v>0</v>
      </c>
      <c r="Q26" s="163" t="s">
        <v>0</v>
      </c>
      <c r="R26" s="163" t="s">
        <v>2</v>
      </c>
      <c r="S26" s="283" t="s">
        <v>0</v>
      </c>
      <c r="T26" s="283" t="s">
        <v>0</v>
      </c>
      <c r="U26" s="283" t="s">
        <v>0</v>
      </c>
      <c r="V26" s="283" t="s">
        <v>0</v>
      </c>
      <c r="W26" s="283" t="s">
        <v>0</v>
      </c>
      <c r="X26" s="283" t="s">
        <v>0</v>
      </c>
      <c r="Y26" s="283" t="s">
        <v>0</v>
      </c>
      <c r="Z26" s="266" t="s">
        <v>0</v>
      </c>
      <c r="AA26" s="266" t="s">
        <v>0</v>
      </c>
      <c r="AB26" s="266" t="s">
        <v>0</v>
      </c>
      <c r="AC26" s="266" t="s">
        <v>0</v>
      </c>
      <c r="AD26" s="266" t="s">
        <v>0</v>
      </c>
      <c r="AE26" s="266" t="s">
        <v>0</v>
      </c>
      <c r="AF26" s="266" t="s">
        <v>0</v>
      </c>
      <c r="AG26" s="266" t="s">
        <v>0</v>
      </c>
      <c r="AH26" s="266" t="s">
        <v>0</v>
      </c>
      <c r="AI26" s="330" t="s">
        <v>0</v>
      </c>
      <c r="AJ26" s="138"/>
      <c r="AK26" s="349" t="s">
        <v>3</v>
      </c>
      <c r="AL26" s="436" t="str">
        <f>IF('(с)'!$A$136&gt;24,"",ROMAN(RANK(AK24,'Datos '!G7:G30)))</f>
        <v>III</v>
      </c>
      <c r="AM26" s="436"/>
      <c r="AN26" s="350"/>
      <c r="AO26" s="362">
        <f>$AK$34</f>
        <v>75</v>
      </c>
      <c r="AP26" s="21"/>
      <c r="AQ26" s="21"/>
      <c r="AR26" s="21"/>
      <c r="AS26" s="21"/>
      <c r="AT26" s="138"/>
      <c r="AU26" s="138"/>
      <c r="AV26" s="138"/>
      <c r="AW26" s="138"/>
      <c r="AX26" s="138"/>
      <c r="AY26" s="138"/>
      <c r="AZ26" s="138"/>
      <c r="BA26" s="138"/>
      <c r="BB26" s="138"/>
    </row>
    <row r="27" spans="1:54" ht="16" customHeight="1">
      <c r="A27" s="138"/>
      <c r="B27" s="161" t="s">
        <v>0</v>
      </c>
      <c r="C27" s="162" t="s">
        <v>0</v>
      </c>
      <c r="D27" s="164" t="s">
        <v>0</v>
      </c>
      <c r="E27" s="164" t="s">
        <v>0</v>
      </c>
      <c r="F27" s="164" t="s">
        <v>0</v>
      </c>
      <c r="G27" s="164" t="s">
        <v>0</v>
      </c>
      <c r="H27" s="191">
        <f>'Datos '!G26</f>
        <v>243.94</v>
      </c>
      <c r="I27" s="151" t="s">
        <v>0</v>
      </c>
      <c r="J27" s="392" t="s">
        <v>0</v>
      </c>
      <c r="K27" s="151" t="s">
        <v>0</v>
      </c>
      <c r="L27" s="148" t="s">
        <v>0</v>
      </c>
      <c r="M27" s="151" t="s">
        <v>0</v>
      </c>
      <c r="N27" s="148" t="s">
        <v>0</v>
      </c>
      <c r="O27" s="151" t="s">
        <v>0</v>
      </c>
      <c r="P27" s="151" t="s">
        <v>0</v>
      </c>
      <c r="Q27" s="151" t="s">
        <v>0</v>
      </c>
      <c r="R27" s="201" t="s">
        <v>2</v>
      </c>
      <c r="S27" s="153" t="s">
        <v>0</v>
      </c>
      <c r="T27" s="166" t="s">
        <v>0</v>
      </c>
      <c r="U27" s="166" t="s">
        <v>0</v>
      </c>
      <c r="V27" s="166" t="s">
        <v>0</v>
      </c>
      <c r="W27" s="166" t="s">
        <v>0</v>
      </c>
      <c r="X27" s="166" t="s">
        <v>0</v>
      </c>
      <c r="Y27" s="166" t="s">
        <v>0</v>
      </c>
      <c r="Z27" s="437" t="s">
        <v>4</v>
      </c>
      <c r="AA27" s="437"/>
      <c r="AB27" s="437"/>
      <c r="AC27" s="437"/>
      <c r="AD27" s="437"/>
      <c r="AE27" s="437"/>
      <c r="AF27" s="437"/>
      <c r="AG27" s="331" t="s">
        <v>0</v>
      </c>
      <c r="AH27" s="331" t="s">
        <v>0</v>
      </c>
      <c r="AI27" s="332" t="s">
        <v>0</v>
      </c>
      <c r="AJ27" s="138"/>
      <c r="AK27" s="351" t="s">
        <v>5</v>
      </c>
      <c r="AL27" s="438">
        <f>IF('(с)'!F147=1,AK24/'(с)'!D150,"")</f>
        <v>8.0817977198324523E-2</v>
      </c>
      <c r="AM27" s="438"/>
      <c r="AN27" s="350"/>
      <c r="AO27" s="362">
        <f>$AK$34</f>
        <v>75</v>
      </c>
      <c r="AP27" s="21"/>
      <c r="AQ27" s="21"/>
      <c r="AR27" s="21"/>
      <c r="AS27" s="21"/>
      <c r="AT27" s="138"/>
      <c r="AU27" s="138"/>
      <c r="AV27" s="138"/>
      <c r="AW27" s="138"/>
      <c r="AX27" s="138"/>
      <c r="AY27" s="138"/>
      <c r="AZ27" s="138"/>
      <c r="BA27" s="138"/>
      <c r="BB27" s="138"/>
    </row>
    <row r="28" spans="1:54" ht="3" customHeight="1">
      <c r="A28" s="138"/>
      <c r="B28" s="152" t="s">
        <v>0</v>
      </c>
      <c r="C28" s="156" t="s">
        <v>0</v>
      </c>
      <c r="D28" s="153" t="s">
        <v>0</v>
      </c>
      <c r="E28" s="153" t="s">
        <v>0</v>
      </c>
      <c r="F28" s="153" t="s">
        <v>0</v>
      </c>
      <c r="G28" s="153" t="s">
        <v>0</v>
      </c>
      <c r="H28" s="153" t="s">
        <v>0</v>
      </c>
      <c r="I28" s="153" t="s">
        <v>0</v>
      </c>
      <c r="J28" s="153" t="s">
        <v>0</v>
      </c>
      <c r="K28" s="153" t="s">
        <v>0</v>
      </c>
      <c r="L28" s="153" t="s">
        <v>0</v>
      </c>
      <c r="M28" s="153" t="s">
        <v>0</v>
      </c>
      <c r="N28" s="153" t="s">
        <v>0</v>
      </c>
      <c r="O28" s="153" t="s">
        <v>0</v>
      </c>
      <c r="P28" s="153" t="s">
        <v>0</v>
      </c>
      <c r="Q28" s="153" t="s">
        <v>0</v>
      </c>
      <c r="R28" s="284" t="s">
        <v>0</v>
      </c>
      <c r="S28" s="153" t="s">
        <v>0</v>
      </c>
      <c r="T28" s="166" t="s">
        <v>0</v>
      </c>
      <c r="U28" s="166" t="s">
        <v>0</v>
      </c>
      <c r="V28" s="166" t="s">
        <v>0</v>
      </c>
      <c r="W28" s="166" t="s">
        <v>0</v>
      </c>
      <c r="X28" s="166" t="s">
        <v>0</v>
      </c>
      <c r="Y28" s="166" t="s">
        <v>0</v>
      </c>
      <c r="Z28" s="311" t="s">
        <v>0</v>
      </c>
      <c r="AA28" s="311" t="s">
        <v>0</v>
      </c>
      <c r="AB28" s="311" t="s">
        <v>0</v>
      </c>
      <c r="AC28" s="311" t="s">
        <v>0</v>
      </c>
      <c r="AD28" s="311" t="s">
        <v>0</v>
      </c>
      <c r="AE28" s="311" t="s">
        <v>0</v>
      </c>
      <c r="AF28" s="311" t="s">
        <v>0</v>
      </c>
      <c r="AG28" s="331" t="s">
        <v>0</v>
      </c>
      <c r="AH28" s="331" t="s">
        <v>0</v>
      </c>
      <c r="AI28" s="332" t="s">
        <v>0</v>
      </c>
      <c r="AJ28" s="138"/>
      <c r="AK28" s="352"/>
      <c r="AL28" s="353"/>
      <c r="AM28" s="353"/>
      <c r="AN28" s="138"/>
      <c r="AO28" s="362"/>
      <c r="AP28" s="21"/>
      <c r="AQ28" s="21"/>
      <c r="AR28" s="21"/>
      <c r="AS28" s="21"/>
      <c r="AT28" s="138"/>
      <c r="AU28" s="138"/>
      <c r="AV28" s="138"/>
      <c r="AW28" s="138"/>
      <c r="AX28" s="138"/>
      <c r="AY28" s="138"/>
      <c r="AZ28" s="138"/>
      <c r="BA28" s="138"/>
      <c r="BB28" s="138"/>
    </row>
    <row r="29" spans="1:54" ht="16" customHeight="1">
      <c r="A29" s="138"/>
      <c r="B29" s="147" t="s">
        <v>0</v>
      </c>
      <c r="C29" s="154" t="s">
        <v>0</v>
      </c>
      <c r="D29" s="149" t="s">
        <v>0</v>
      </c>
      <c r="E29" s="149" t="s">
        <v>0</v>
      </c>
      <c r="F29" s="192" t="s">
        <v>0</v>
      </c>
      <c r="G29" s="193" t="s">
        <v>0</v>
      </c>
      <c r="H29" s="194" t="s">
        <v>0</v>
      </c>
      <c r="I29" s="194" t="s">
        <v>0</v>
      </c>
      <c r="J29" s="226">
        <f>'Datos '!G29</f>
        <v>21.48</v>
      </c>
      <c r="K29" s="227" t="s">
        <v>0</v>
      </c>
      <c r="L29" s="392" t="s">
        <v>0</v>
      </c>
      <c r="M29" s="259" t="s">
        <v>0</v>
      </c>
      <c r="N29" s="148" t="s">
        <v>0</v>
      </c>
      <c r="O29" s="260" t="s">
        <v>0</v>
      </c>
      <c r="P29" s="148" t="s">
        <v>0</v>
      </c>
      <c r="Q29" s="285" t="s">
        <v>0</v>
      </c>
      <c r="R29" s="286" t="s">
        <v>0</v>
      </c>
      <c r="S29" s="163" t="s">
        <v>0</v>
      </c>
      <c r="T29" s="425" t="str">
        <f>INDEX('(с)'!C120:D128,'(с)'!C119,1)</f>
        <v>x 1</v>
      </c>
      <c r="U29" s="425"/>
      <c r="V29" s="425"/>
      <c r="W29" s="287" t="s">
        <v>0</v>
      </c>
      <c r="X29" s="426" t="str">
        <f>"Escala continua (centro = percentil. "&amp;AK34&amp;","</f>
        <v>Escala continua (centro = percentil. 75,</v>
      </c>
      <c r="Y29" s="426"/>
      <c r="Z29" s="426"/>
      <c r="AA29" s="426"/>
      <c r="AB29" s="426"/>
      <c r="AC29" s="426"/>
      <c r="AD29" s="426"/>
      <c r="AE29" s="426"/>
      <c r="AF29" s="426"/>
      <c r="AG29" s="426"/>
      <c r="AH29" s="426"/>
      <c r="AI29" s="325" t="s">
        <v>0</v>
      </c>
      <c r="AJ29" s="138"/>
      <c r="AK29" s="138"/>
      <c r="AL29" s="138"/>
      <c r="AM29" s="138"/>
      <c r="AN29" s="138"/>
      <c r="AO29" s="362">
        <f>$AK$34</f>
        <v>75</v>
      </c>
      <c r="AP29" s="21"/>
      <c r="AQ29" s="365"/>
      <c r="AR29" s="365"/>
      <c r="AS29" s="365"/>
      <c r="AT29" s="138"/>
      <c r="AU29" s="138"/>
      <c r="AV29" s="138"/>
      <c r="AW29" s="138"/>
      <c r="AX29" s="138"/>
      <c r="AY29" s="138"/>
      <c r="AZ29" s="138"/>
      <c r="BA29" s="138"/>
      <c r="BB29" s="138"/>
    </row>
    <row r="30" spans="1:54" ht="16" customHeight="1">
      <c r="A30" s="138"/>
      <c r="B30" s="161" t="s">
        <v>0</v>
      </c>
      <c r="C30" s="162" t="s">
        <v>0</v>
      </c>
      <c r="D30" s="151" t="s">
        <v>0</v>
      </c>
      <c r="E30" s="151" t="s">
        <v>0</v>
      </c>
      <c r="F30" s="151" t="s">
        <v>0</v>
      </c>
      <c r="G30" s="151" t="s">
        <v>0</v>
      </c>
      <c r="H30" s="151" t="s">
        <v>0</v>
      </c>
      <c r="I30" s="151" t="s">
        <v>0</v>
      </c>
      <c r="J30" s="191">
        <f>'Datos '!G29</f>
        <v>21.48</v>
      </c>
      <c r="K30" s="151" t="s">
        <v>0</v>
      </c>
      <c r="L30" s="392" t="s">
        <v>0</v>
      </c>
      <c r="M30" s="151" t="s">
        <v>0</v>
      </c>
      <c r="N30" s="148" t="s">
        <v>0</v>
      </c>
      <c r="O30" s="151" t="s">
        <v>0</v>
      </c>
      <c r="P30" s="148" t="s">
        <v>0</v>
      </c>
      <c r="Q30" s="151" t="s">
        <v>0</v>
      </c>
      <c r="R30" s="201" t="s">
        <v>0</v>
      </c>
      <c r="S30" s="153" t="s">
        <v>0</v>
      </c>
      <c r="T30" s="427" t="str">
        <f>INDEX('(с)'!C120:D128,'(с)'!C129,1)</f>
        <v>x 1</v>
      </c>
      <c r="U30" s="427"/>
      <c r="V30" s="427"/>
      <c r="W30" s="288" t="s">
        <v>0</v>
      </c>
      <c r="X30" s="428" t="s">
        <v>6</v>
      </c>
      <c r="Y30" s="428"/>
      <c r="Z30" s="428"/>
      <c r="AA30" s="428"/>
      <c r="AB30" s="428"/>
      <c r="AC30" s="428"/>
      <c r="AD30" s="428"/>
      <c r="AE30" s="428"/>
      <c r="AF30" s="428"/>
      <c r="AG30" s="428"/>
      <c r="AH30" s="428"/>
      <c r="AI30" s="332" t="s">
        <v>0</v>
      </c>
      <c r="AJ30" s="138"/>
      <c r="AK30" s="138"/>
      <c r="AL30" s="138"/>
      <c r="AM30" s="138"/>
      <c r="AN30" s="138"/>
      <c r="AO30" s="362">
        <f>$AK$34</f>
        <v>75</v>
      </c>
      <c r="AP30" s="365"/>
      <c r="AQ30" s="365"/>
      <c r="AR30" s="365"/>
      <c r="AS30" s="365"/>
      <c r="AT30" s="138"/>
      <c r="AU30" s="138"/>
      <c r="AV30" s="138"/>
      <c r="AW30" s="138"/>
      <c r="AX30" s="138"/>
      <c r="AY30" s="138"/>
      <c r="AZ30" s="138"/>
      <c r="BA30" s="138"/>
      <c r="BB30" s="138"/>
    </row>
    <row r="31" spans="1:54" ht="5.15" customHeight="1">
      <c r="A31" s="138"/>
      <c r="B31" s="152" t="s">
        <v>0</v>
      </c>
      <c r="C31" s="156" t="s">
        <v>0</v>
      </c>
      <c r="D31" s="153" t="s">
        <v>0</v>
      </c>
      <c r="E31" s="153" t="s">
        <v>0</v>
      </c>
      <c r="F31" s="153" t="s">
        <v>0</v>
      </c>
      <c r="G31" s="153" t="s">
        <v>0</v>
      </c>
      <c r="H31" s="153" t="s">
        <v>0</v>
      </c>
      <c r="I31" s="153" t="s">
        <v>0</v>
      </c>
      <c r="J31" s="153" t="s">
        <v>0</v>
      </c>
      <c r="K31" s="153" t="s">
        <v>0</v>
      </c>
      <c r="L31" s="153" t="s">
        <v>0</v>
      </c>
      <c r="M31" s="153" t="s">
        <v>0</v>
      </c>
      <c r="N31" s="153" t="s">
        <v>0</v>
      </c>
      <c r="O31" s="153" t="s">
        <v>0</v>
      </c>
      <c r="P31" s="153" t="s">
        <v>0</v>
      </c>
      <c r="Q31" s="153" t="s">
        <v>0</v>
      </c>
      <c r="R31" s="284" t="s">
        <v>0</v>
      </c>
      <c r="S31" s="153" t="s">
        <v>0</v>
      </c>
      <c r="T31" s="288" t="s">
        <v>0</v>
      </c>
      <c r="U31" s="288" t="s">
        <v>0</v>
      </c>
      <c r="V31" s="288" t="s">
        <v>0</v>
      </c>
      <c r="W31" s="288" t="s">
        <v>0</v>
      </c>
      <c r="X31" s="304" t="s">
        <v>0</v>
      </c>
      <c r="Y31" s="304" t="s">
        <v>0</v>
      </c>
      <c r="Z31" s="304" t="s">
        <v>0</v>
      </c>
      <c r="AA31" s="304" t="s">
        <v>0</v>
      </c>
      <c r="AB31" s="304" t="s">
        <v>0</v>
      </c>
      <c r="AC31" s="304" t="s">
        <v>0</v>
      </c>
      <c r="AD31" s="304" t="s">
        <v>0</v>
      </c>
      <c r="AE31" s="304" t="s">
        <v>0</v>
      </c>
      <c r="AF31" s="304" t="s">
        <v>0</v>
      </c>
      <c r="AG31" s="304" t="s">
        <v>0</v>
      </c>
      <c r="AH31" s="304" t="s">
        <v>0</v>
      </c>
      <c r="AI31" s="332" t="s">
        <v>0</v>
      </c>
      <c r="AJ31" s="138"/>
      <c r="AK31" s="138"/>
      <c r="AL31" s="138"/>
      <c r="AM31" s="138"/>
      <c r="AN31" s="138"/>
      <c r="AO31" s="362"/>
      <c r="AP31" s="365"/>
      <c r="AQ31" s="365"/>
      <c r="AR31" s="365"/>
      <c r="AS31" s="365"/>
      <c r="AT31" s="138"/>
      <c r="AU31" s="138"/>
      <c r="AV31" s="138"/>
      <c r="AW31" s="138"/>
      <c r="AX31" s="138"/>
      <c r="AY31" s="138"/>
      <c r="AZ31" s="138"/>
      <c r="BA31" s="138"/>
      <c r="BB31" s="138"/>
    </row>
    <row r="32" spans="1:54" ht="14.4" customHeight="1">
      <c r="A32" s="138"/>
      <c r="B32" s="147" t="s">
        <v>0</v>
      </c>
      <c r="C32" s="163" t="s">
        <v>0</v>
      </c>
      <c r="D32" s="149" t="s">
        <v>0</v>
      </c>
      <c r="E32" s="149" t="s">
        <v>0</v>
      </c>
      <c r="F32" s="148" t="s">
        <v>0</v>
      </c>
      <c r="G32" s="195" t="s">
        <v>0</v>
      </c>
      <c r="H32" s="149" t="s">
        <v>0</v>
      </c>
      <c r="I32" s="149" t="s">
        <v>0</v>
      </c>
      <c r="J32" s="148" t="s">
        <v>0</v>
      </c>
      <c r="K32" s="228" t="s">
        <v>0</v>
      </c>
      <c r="L32" s="229" t="s">
        <v>0</v>
      </c>
      <c r="M32" s="229" t="s">
        <v>0</v>
      </c>
      <c r="N32" s="261" t="s">
        <v>0</v>
      </c>
      <c r="O32" s="261" t="s">
        <v>0</v>
      </c>
      <c r="P32" s="262" t="s">
        <v>0</v>
      </c>
      <c r="Q32" s="262" t="s">
        <v>0</v>
      </c>
      <c r="R32" s="286" t="s">
        <v>0</v>
      </c>
      <c r="S32" s="163" t="s">
        <v>0</v>
      </c>
      <c r="T32" s="289" t="s">
        <v>0</v>
      </c>
      <c r="U32" s="289" t="s">
        <v>0</v>
      </c>
      <c r="V32" s="400" t="str">
        <f>TEXT(AB32,"# ### ##0,0")&amp;"  "</f>
        <v xml:space="preserve">0,2  </v>
      </c>
      <c r="W32" s="400"/>
      <c r="X32" s="400"/>
      <c r="Y32" s="400"/>
      <c r="Z32" s="400"/>
      <c r="AA32" s="137" t="s">
        <v>0</v>
      </c>
      <c r="AB32" s="312">
        <f>IF(H46&lt;0,H46,IF(AB36&lt;D46,AB36,D46))</f>
        <v>0.20200000000000001</v>
      </c>
      <c r="AC32" s="312" t="s">
        <v>0</v>
      </c>
      <c r="AD32" s="312">
        <f>C46</f>
        <v>307.60000000000002</v>
      </c>
      <c r="AE32" s="312" t="s">
        <v>0</v>
      </c>
      <c r="AF32" s="402" t="str">
        <f>"  "&amp;TEXT(AD32,"# ### ##0,0")</f>
        <v xml:space="preserve">  307,6</v>
      </c>
      <c r="AG32" s="402"/>
      <c r="AH32" s="402"/>
      <c r="AI32" s="333" t="s">
        <v>0</v>
      </c>
      <c r="AJ32" s="138"/>
      <c r="AK32" s="344" t="s">
        <v>7</v>
      </c>
      <c r="AL32" s="354"/>
      <c r="AM32" s="355"/>
      <c r="AN32" s="356"/>
      <c r="AO32" s="362">
        <f>$AK$34</f>
        <v>75</v>
      </c>
      <c r="AP32" s="366"/>
      <c r="AQ32" s="366"/>
      <c r="AR32" s="366"/>
      <c r="AS32" s="366"/>
      <c r="AT32" s="138"/>
      <c r="AU32" s="138"/>
      <c r="AV32" s="138"/>
      <c r="AW32" s="138"/>
      <c r="AX32" s="138"/>
      <c r="AY32" s="138"/>
      <c r="AZ32" s="138"/>
      <c r="BA32" s="138"/>
      <c r="BB32" s="138"/>
    </row>
    <row r="33" spans="1:54" ht="14.4" customHeight="1">
      <c r="A33" s="138"/>
      <c r="B33" s="161" t="s">
        <v>0</v>
      </c>
      <c r="C33" s="164" t="s">
        <v>0</v>
      </c>
      <c r="D33" s="151" t="s">
        <v>0</v>
      </c>
      <c r="E33" s="151" t="s">
        <v>0</v>
      </c>
      <c r="F33" s="148" t="s">
        <v>0</v>
      </c>
      <c r="G33" s="151" t="s">
        <v>0</v>
      </c>
      <c r="H33" s="151" t="s">
        <v>0</v>
      </c>
      <c r="I33" s="151" t="s">
        <v>0</v>
      </c>
      <c r="J33" s="148" t="s">
        <v>0</v>
      </c>
      <c r="K33" s="151" t="s">
        <v>0</v>
      </c>
      <c r="L33" s="151" t="s">
        <v>0</v>
      </c>
      <c r="M33" s="151" t="s">
        <v>0</v>
      </c>
      <c r="N33" s="151" t="s">
        <v>0</v>
      </c>
      <c r="O33" s="151" t="s">
        <v>0</v>
      </c>
      <c r="P33" s="151" t="s">
        <v>0</v>
      </c>
      <c r="Q33" s="151" t="s">
        <v>0</v>
      </c>
      <c r="R33" s="290" t="s">
        <v>0</v>
      </c>
      <c r="S33" s="153" t="s">
        <v>0</v>
      </c>
      <c r="T33" s="289" t="s">
        <v>0</v>
      </c>
      <c r="U33" s="289" t="s">
        <v>0</v>
      </c>
      <c r="V33" s="400" t="str">
        <f>TEXT(AB33,"# ### ##0,0")&amp;"  "</f>
        <v xml:space="preserve">37,8  </v>
      </c>
      <c r="W33" s="400"/>
      <c r="X33" s="400"/>
      <c r="Y33" s="400"/>
      <c r="Z33" s="400"/>
      <c r="AA33" s="294" t="s">
        <v>0</v>
      </c>
      <c r="AB33" s="312">
        <f>AB32+(AB36-AB32)/4</f>
        <v>37.770250000000004</v>
      </c>
      <c r="AC33" s="312" t="s">
        <v>0</v>
      </c>
      <c r="AD33" s="312">
        <f>AD32-(AD32-AB36)/4</f>
        <v>268.31875000000002</v>
      </c>
      <c r="AE33" s="312" t="s">
        <v>0</v>
      </c>
      <c r="AF33" s="402" t="str">
        <f>"  "&amp;TEXT(AD33,"# ### ##0,0")</f>
        <v xml:space="preserve">  268,3</v>
      </c>
      <c r="AG33" s="402"/>
      <c r="AH33" s="402"/>
      <c r="AI33" s="333" t="s">
        <v>0</v>
      </c>
      <c r="AJ33" s="138"/>
      <c r="AK33" s="357" t="s">
        <v>8</v>
      </c>
      <c r="AL33" s="358"/>
      <c r="AN33" s="359"/>
      <c r="AO33" s="362">
        <f>$AK$34</f>
        <v>75</v>
      </c>
      <c r="AP33" s="366"/>
      <c r="AQ33" s="366"/>
      <c r="AR33" s="366"/>
      <c r="AS33" s="366"/>
      <c r="AT33" s="138"/>
      <c r="AU33" s="138"/>
      <c r="AV33" s="138"/>
      <c r="AW33" s="138"/>
      <c r="AX33" s="138"/>
      <c r="AY33" s="138"/>
      <c r="AZ33" s="138"/>
      <c r="BA33" s="138"/>
      <c r="BB33" s="138"/>
    </row>
    <row r="34" spans="1:54" ht="14.4" customHeight="1">
      <c r="A34" s="138"/>
      <c r="B34" s="147" t="s">
        <v>0</v>
      </c>
      <c r="C34" s="163" t="s">
        <v>0</v>
      </c>
      <c r="D34" s="163" t="s">
        <v>0</v>
      </c>
      <c r="E34" s="163" t="s">
        <v>0</v>
      </c>
      <c r="F34" s="163" t="s">
        <v>0</v>
      </c>
      <c r="G34" s="163" t="s">
        <v>0</v>
      </c>
      <c r="H34" s="149" t="s">
        <v>0</v>
      </c>
      <c r="I34" s="149" t="s">
        <v>0</v>
      </c>
      <c r="J34" s="148" t="s">
        <v>0</v>
      </c>
      <c r="K34" s="230" t="s">
        <v>0</v>
      </c>
      <c r="L34" s="231" t="s">
        <v>0</v>
      </c>
      <c r="M34" s="231" t="s">
        <v>0</v>
      </c>
      <c r="N34" s="263" t="s">
        <v>0</v>
      </c>
      <c r="O34" s="263" t="s">
        <v>0</v>
      </c>
      <c r="P34" s="149" t="s">
        <v>0</v>
      </c>
      <c r="Q34" s="163" t="s">
        <v>0</v>
      </c>
      <c r="R34" s="291" t="s">
        <v>0</v>
      </c>
      <c r="S34" s="163" t="s">
        <v>0</v>
      </c>
      <c r="T34" s="289" t="s">
        <v>0</v>
      </c>
      <c r="U34" s="289" t="s">
        <v>0</v>
      </c>
      <c r="V34" s="400" t="str">
        <f>TEXT(AB34,"# ### ##0,0")&amp;"  "</f>
        <v xml:space="preserve">75,3  </v>
      </c>
      <c r="W34" s="400"/>
      <c r="X34" s="400"/>
      <c r="Y34" s="400"/>
      <c r="Z34" s="400"/>
      <c r="AA34" s="294" t="s">
        <v>0</v>
      </c>
      <c r="AB34" s="312">
        <f>AB32+(AB36-AB32)/4*2</f>
        <v>75.33850000000001</v>
      </c>
      <c r="AC34" s="312" t="s">
        <v>0</v>
      </c>
      <c r="AD34" s="312">
        <f>AD32-(AD32-AB36)/4*2</f>
        <v>229.03750000000002</v>
      </c>
      <c r="AE34" s="312" t="s">
        <v>0</v>
      </c>
      <c r="AF34" s="402" t="str">
        <f>"  "&amp;TEXT(AD34,"# ### ##0,0")</f>
        <v xml:space="preserve">  229,0</v>
      </c>
      <c r="AG34" s="402"/>
      <c r="AH34" s="402"/>
      <c r="AI34" s="333" t="s">
        <v>0</v>
      </c>
      <c r="AJ34" s="138"/>
      <c r="AK34" s="361">
        <v>75</v>
      </c>
      <c r="AL34" s="423"/>
      <c r="AM34" s="423"/>
      <c r="AN34" s="424"/>
      <c r="AO34" s="362">
        <f>$AK$34</f>
        <v>75</v>
      </c>
      <c r="AP34" s="21"/>
      <c r="AQ34" s="21"/>
      <c r="AR34" s="21"/>
      <c r="AS34" s="21"/>
      <c r="AT34" s="138"/>
      <c r="AU34" s="138"/>
      <c r="AV34" s="138"/>
      <c r="AW34" s="138"/>
      <c r="AX34" s="138"/>
      <c r="AY34" s="138"/>
      <c r="AZ34" s="138"/>
      <c r="BA34" s="138"/>
      <c r="BB34" s="138"/>
    </row>
    <row r="35" spans="1:54" ht="14.4" customHeight="1">
      <c r="A35" s="138"/>
      <c r="B35" s="152" t="s">
        <v>0</v>
      </c>
      <c r="C35" s="153" t="s">
        <v>0</v>
      </c>
      <c r="D35" s="153" t="s">
        <v>0</v>
      </c>
      <c r="E35" s="153" t="s">
        <v>0</v>
      </c>
      <c r="F35" s="153" t="s">
        <v>0</v>
      </c>
      <c r="G35" s="153" t="s">
        <v>0</v>
      </c>
      <c r="H35" s="151" t="s">
        <v>0</v>
      </c>
      <c r="I35" s="151" t="s">
        <v>0</v>
      </c>
      <c r="J35" s="148" t="s">
        <v>0</v>
      </c>
      <c r="K35" s="151" t="s">
        <v>0</v>
      </c>
      <c r="L35" s="151" t="s">
        <v>0</v>
      </c>
      <c r="M35" s="151" t="s">
        <v>0</v>
      </c>
      <c r="N35" s="151" t="s">
        <v>0</v>
      </c>
      <c r="O35" s="151" t="s">
        <v>0</v>
      </c>
      <c r="P35" s="151" t="s">
        <v>0</v>
      </c>
      <c r="Q35" s="153" t="s">
        <v>0</v>
      </c>
      <c r="R35" s="284" t="s">
        <v>0</v>
      </c>
      <c r="S35" s="153" t="s">
        <v>0</v>
      </c>
      <c r="T35" s="289" t="s">
        <v>0</v>
      </c>
      <c r="U35" s="289" t="s">
        <v>0</v>
      </c>
      <c r="V35" s="400" t="str">
        <f>TEXT(AB35,"# ### ##0,0")&amp;"  "</f>
        <v xml:space="preserve">112,9  </v>
      </c>
      <c r="W35" s="400"/>
      <c r="X35" s="400"/>
      <c r="Y35" s="400"/>
      <c r="Z35" s="400"/>
      <c r="AA35" s="294" t="s">
        <v>0</v>
      </c>
      <c r="AB35" s="312">
        <f>AB32+(AB36-AB32)/4*3</f>
        <v>112.90675000000002</v>
      </c>
      <c r="AC35" s="312" t="s">
        <v>0</v>
      </c>
      <c r="AD35" s="312">
        <f>AD32-(AD32-AB36)/4*3</f>
        <v>189.75625000000002</v>
      </c>
      <c r="AE35" s="312" t="s">
        <v>0</v>
      </c>
      <c r="AF35" s="402" t="str">
        <f>"  "&amp;TEXT(AD35,"# ### ##0,0")</f>
        <v xml:space="preserve">  189,8</v>
      </c>
      <c r="AG35" s="402"/>
      <c r="AH35" s="402"/>
      <c r="AI35" s="333" t="s">
        <v>0</v>
      </c>
      <c r="AJ35" s="138"/>
      <c r="AK35" s="138"/>
      <c r="AL35" s="138"/>
      <c r="AM35" s="138"/>
      <c r="AN35" s="138"/>
      <c r="AO35" s="362">
        <f>$AK$34</f>
        <v>75</v>
      </c>
      <c r="AP35" s="21"/>
      <c r="AQ35" s="21"/>
      <c r="AR35" s="21"/>
      <c r="AS35" s="21"/>
      <c r="AT35" s="138"/>
      <c r="AU35" s="138"/>
      <c r="AV35" s="138"/>
      <c r="AW35" s="138"/>
      <c r="AX35" s="138"/>
      <c r="AY35" s="138"/>
      <c r="AZ35" s="138"/>
      <c r="BA35" s="138"/>
      <c r="BB35" s="138"/>
    </row>
    <row r="36" spans="1:54" ht="14.4" customHeight="1">
      <c r="A36" s="138"/>
      <c r="B36" s="144" t="s">
        <v>0</v>
      </c>
      <c r="C36" s="146" t="s">
        <v>0</v>
      </c>
      <c r="D36" s="146" t="s">
        <v>0</v>
      </c>
      <c r="E36" s="146" t="s">
        <v>0</v>
      </c>
      <c r="F36" s="146" t="s">
        <v>0</v>
      </c>
      <c r="G36" s="146" t="s">
        <v>0</v>
      </c>
      <c r="H36" s="146" t="s">
        <v>0</v>
      </c>
      <c r="I36" s="146" t="s">
        <v>0</v>
      </c>
      <c r="J36" s="146" t="s">
        <v>0</v>
      </c>
      <c r="K36" s="146" t="s">
        <v>0</v>
      </c>
      <c r="L36" s="146" t="s">
        <v>0</v>
      </c>
      <c r="M36" s="146" t="s">
        <v>0</v>
      </c>
      <c r="N36" s="146" t="s">
        <v>0</v>
      </c>
      <c r="O36" s="146" t="s">
        <v>0</v>
      </c>
      <c r="P36" s="146" t="s">
        <v>0</v>
      </c>
      <c r="Q36" s="146" t="s">
        <v>0</v>
      </c>
      <c r="R36" s="292" t="s">
        <v>0</v>
      </c>
      <c r="S36" s="267" t="s">
        <v>0</v>
      </c>
      <c r="T36" s="289" t="s">
        <v>0</v>
      </c>
      <c r="U36" s="289" t="s">
        <v>0</v>
      </c>
      <c r="V36" s="400" t="str">
        <f>TEXT(AB36,"# ### ##0,0")&amp;"  "</f>
        <v xml:space="preserve">150,5  </v>
      </c>
      <c r="W36" s="400"/>
      <c r="X36" s="400"/>
      <c r="Y36" s="400"/>
      <c r="Z36" s="400"/>
      <c r="AA36" s="294" t="s">
        <v>0</v>
      </c>
      <c r="AB36" s="401">
        <f>F46</f>
        <v>150.47500000000002</v>
      </c>
      <c r="AC36" s="401"/>
      <c r="AD36" s="401"/>
      <c r="AE36" s="312" t="s">
        <v>0</v>
      </c>
      <c r="AF36" s="402" t="str">
        <f>"  "&amp;TEXT(AB36,"# ### ##0,0")</f>
        <v xml:space="preserve">  150,5</v>
      </c>
      <c r="AG36" s="402"/>
      <c r="AH36" s="402"/>
      <c r="AI36" s="333" t="s">
        <v>0</v>
      </c>
      <c r="AJ36" s="138"/>
      <c r="AK36" s="422" t="s">
        <v>9</v>
      </c>
      <c r="AL36" s="422"/>
      <c r="AM36" s="422"/>
      <c r="AN36" s="138"/>
      <c r="AO36" s="362">
        <f>$AK$34</f>
        <v>75</v>
      </c>
      <c r="AP36" s="21"/>
      <c r="AQ36" s="21"/>
      <c r="AR36" s="21"/>
      <c r="AS36" s="21"/>
      <c r="AT36" s="138"/>
      <c r="AU36" s="138"/>
      <c r="AV36" s="138"/>
      <c r="AW36" s="138"/>
      <c r="AX36" s="138"/>
      <c r="AY36" s="138"/>
      <c r="AZ36" s="138"/>
      <c r="BA36" s="138"/>
      <c r="BB36" s="138"/>
    </row>
    <row r="37" spans="1:54" ht="2.15" customHeight="1">
      <c r="A37" s="138"/>
      <c r="B37" s="165" t="s">
        <v>0</v>
      </c>
      <c r="C37" s="166" t="s">
        <v>0</v>
      </c>
      <c r="D37" s="166" t="s">
        <v>0</v>
      </c>
      <c r="E37" s="166" t="s">
        <v>0</v>
      </c>
      <c r="F37" s="166" t="s">
        <v>0</v>
      </c>
      <c r="G37" s="166" t="s">
        <v>0</v>
      </c>
      <c r="H37" s="166" t="s">
        <v>0</v>
      </c>
      <c r="I37" s="166" t="s">
        <v>0</v>
      </c>
      <c r="J37" s="166" t="s">
        <v>0</v>
      </c>
      <c r="K37" s="166" t="s">
        <v>0</v>
      </c>
      <c r="L37" s="166" t="s">
        <v>0</v>
      </c>
      <c r="M37" s="166" t="s">
        <v>0</v>
      </c>
      <c r="N37" s="166" t="s">
        <v>0</v>
      </c>
      <c r="O37" s="166" t="s">
        <v>0</v>
      </c>
      <c r="P37" s="166" t="s">
        <v>0</v>
      </c>
      <c r="Q37" s="166" t="s">
        <v>0</v>
      </c>
      <c r="R37" s="293" t="s">
        <v>0</v>
      </c>
      <c r="S37" s="294" t="s">
        <v>0</v>
      </c>
      <c r="T37" s="403" t="s">
        <v>0</v>
      </c>
      <c r="U37" s="403"/>
      <c r="V37" s="403"/>
      <c r="W37" s="403"/>
      <c r="X37" s="403"/>
      <c r="Y37" s="403"/>
      <c r="Z37" s="403"/>
      <c r="AA37" s="295" t="s">
        <v>0</v>
      </c>
      <c r="AB37" s="145" t="s">
        <v>0</v>
      </c>
      <c r="AC37" s="145" t="s">
        <v>0</v>
      </c>
      <c r="AD37" s="145" t="s">
        <v>0</v>
      </c>
      <c r="AE37" s="145" t="s">
        <v>0</v>
      </c>
      <c r="AF37" s="145" t="s">
        <v>0</v>
      </c>
      <c r="AG37" s="145" t="s">
        <v>0</v>
      </c>
      <c r="AH37" s="334" t="s">
        <v>0</v>
      </c>
      <c r="AI37" s="333" t="s">
        <v>0</v>
      </c>
      <c r="AJ37" s="138"/>
      <c r="AK37" s="422"/>
      <c r="AL37" s="422"/>
      <c r="AM37" s="422"/>
      <c r="AN37" s="21"/>
      <c r="AO37" s="367"/>
      <c r="AP37" s="21"/>
      <c r="AQ37" s="21"/>
      <c r="AR37" s="21"/>
      <c r="AS37" s="21"/>
      <c r="AT37" s="138"/>
      <c r="AU37" s="138"/>
      <c r="AV37" s="138"/>
      <c r="AW37" s="138"/>
      <c r="AX37" s="138"/>
      <c r="AY37" s="138"/>
      <c r="AZ37" s="138"/>
      <c r="BA37" s="138"/>
      <c r="BB37" s="138"/>
    </row>
    <row r="38" spans="1:54" ht="9.9" customHeight="1">
      <c r="A38" s="138"/>
      <c r="B38" s="167" t="s">
        <v>0</v>
      </c>
      <c r="C38" s="168" t="s">
        <v>0</v>
      </c>
      <c r="D38" s="168" t="s">
        <v>0</v>
      </c>
      <c r="E38" s="168"/>
      <c r="F38" s="168" t="s">
        <v>0</v>
      </c>
      <c r="G38" s="168"/>
      <c r="H38" s="168" t="s">
        <v>0</v>
      </c>
      <c r="I38" s="168"/>
      <c r="J38" s="168" t="s">
        <v>0</v>
      </c>
      <c r="K38" s="168"/>
      <c r="L38" s="168" t="s">
        <v>0</v>
      </c>
      <c r="M38" s="168"/>
      <c r="N38" s="168" t="s">
        <v>0</v>
      </c>
      <c r="O38" s="168" t="s">
        <v>0</v>
      </c>
      <c r="P38" s="168" t="s">
        <v>0</v>
      </c>
      <c r="Q38" s="168" t="s">
        <v>0</v>
      </c>
      <c r="R38" s="296" t="s">
        <v>0</v>
      </c>
      <c r="S38" s="168" t="s">
        <v>0</v>
      </c>
      <c r="T38" s="297" t="s">
        <v>0</v>
      </c>
      <c r="U38" s="297"/>
      <c r="V38" s="297" t="s">
        <v>0</v>
      </c>
      <c r="W38" s="297"/>
      <c r="X38" s="297" t="s">
        <v>0</v>
      </c>
      <c r="Y38" s="297"/>
      <c r="Z38" s="297" t="s">
        <v>0</v>
      </c>
      <c r="AA38" s="297"/>
      <c r="AB38" s="297" t="s">
        <v>0</v>
      </c>
      <c r="AC38" s="297"/>
      <c r="AD38" s="297" t="s">
        <v>0</v>
      </c>
      <c r="AE38" s="297"/>
      <c r="AF38" s="297" t="s">
        <v>0</v>
      </c>
      <c r="AG38" s="297" t="s">
        <v>0</v>
      </c>
      <c r="AH38" s="297" t="s">
        <v>0</v>
      </c>
      <c r="AI38" s="335" t="s">
        <v>0</v>
      </c>
      <c r="AJ38" s="138"/>
      <c r="AK38" s="422"/>
      <c r="AL38" s="422"/>
      <c r="AM38" s="422"/>
      <c r="AN38" s="138"/>
      <c r="AO38" s="367"/>
      <c r="AP38" s="21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</row>
    <row r="39" spans="1:54" ht="32.15" customHeight="1">
      <c r="A39" s="138"/>
      <c r="B39" s="169" t="s">
        <v>10</v>
      </c>
      <c r="C39" s="169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21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8"/>
      <c r="AK39" s="138"/>
      <c r="AL39" s="138"/>
      <c r="AM39" s="138"/>
      <c r="AN39" s="138"/>
      <c r="AO39" s="367"/>
      <c r="AP39" s="21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</row>
    <row r="40" spans="1:54" ht="27" customHeight="1">
      <c r="A40" s="138"/>
      <c r="B40" s="169" t="s">
        <v>11</v>
      </c>
      <c r="C40" s="169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8"/>
      <c r="AK40" s="138"/>
      <c r="AL40" s="138"/>
      <c r="AM40" s="138"/>
      <c r="AN40" s="138"/>
      <c r="AO40" s="21"/>
      <c r="AP40" s="21"/>
      <c r="AQ40" s="138"/>
      <c r="AR40" s="138"/>
      <c r="AS40" s="138"/>
      <c r="AT40" s="138"/>
      <c r="AU40" s="138"/>
      <c r="AV40" s="138"/>
      <c r="AW40" s="138"/>
      <c r="AX40" s="138"/>
      <c r="AY40" s="138"/>
      <c r="AZ40" s="138"/>
      <c r="BA40" s="138"/>
      <c r="BB40" s="138"/>
    </row>
    <row r="41" spans="1:54" ht="27" customHeight="1">
      <c r="A41" s="138"/>
      <c r="B41" s="138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138"/>
      <c r="AK41" s="138"/>
      <c r="AL41" s="138"/>
      <c r="AM41" s="138"/>
      <c r="AN41" s="138"/>
      <c r="AO41" s="21"/>
      <c r="AP41" s="21"/>
      <c r="AQ41" s="138"/>
      <c r="AR41" s="138"/>
      <c r="AS41" s="138"/>
      <c r="AT41" s="138"/>
      <c r="AU41" s="138"/>
      <c r="AV41" s="138"/>
      <c r="AW41" s="138"/>
      <c r="AX41" s="138"/>
      <c r="AY41" s="138"/>
      <c r="AZ41" s="138"/>
      <c r="BA41" s="138"/>
      <c r="BB41" s="138"/>
    </row>
    <row r="42" spans="1:54" ht="27" customHeight="1">
      <c r="A42" s="138"/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</row>
    <row r="43" spans="1:54" ht="27" customHeight="1">
      <c r="A43" s="138"/>
      <c r="B43" s="138"/>
      <c r="C43" s="138"/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38"/>
      <c r="V43" s="138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8"/>
      <c r="AK43" s="138"/>
      <c r="AL43" s="138"/>
      <c r="AM43" s="138"/>
      <c r="AN43" s="138"/>
      <c r="AO43" s="138"/>
      <c r="AP43" s="138"/>
      <c r="AQ43" s="138"/>
      <c r="AR43" s="138"/>
      <c r="AS43" s="138"/>
      <c r="AT43" s="138"/>
      <c r="AU43" s="138"/>
      <c r="AV43" s="138"/>
      <c r="AW43" s="138"/>
      <c r="AX43" s="138"/>
      <c r="AY43" s="138"/>
      <c r="AZ43" s="138"/>
      <c r="BA43" s="138"/>
      <c r="BB43" s="138"/>
    </row>
    <row r="44" spans="1:54" ht="27" customHeight="1">
      <c r="A44" s="138"/>
      <c r="B44" s="138"/>
      <c r="C44" s="138"/>
      <c r="D44" s="170"/>
      <c r="E44" s="170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138"/>
      <c r="W44" s="138"/>
      <c r="X44" s="138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138"/>
      <c r="AX44" s="138"/>
      <c r="AY44" s="138"/>
      <c r="AZ44" s="138"/>
      <c r="BA44" s="138"/>
      <c r="BB44" s="138"/>
    </row>
    <row r="45" spans="1:54" ht="27" customHeight="1">
      <c r="A45" s="138"/>
      <c r="B45" s="138"/>
      <c r="C45" s="171" t="s">
        <v>12</v>
      </c>
      <c r="D45" s="172" t="s">
        <v>13</v>
      </c>
      <c r="E45" s="172"/>
      <c r="F45" s="196" t="s">
        <v>14</v>
      </c>
      <c r="G45" s="172"/>
      <c r="H45" s="172" t="s">
        <v>15</v>
      </c>
      <c r="I45" s="232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  <c r="U45" s="138"/>
      <c r="V45" s="138"/>
      <c r="W45" s="138"/>
      <c r="X45" s="138"/>
      <c r="Y45" s="138"/>
      <c r="Z45" s="138"/>
      <c r="AA45" s="138"/>
      <c r="AB45" s="138"/>
      <c r="AC45" s="138"/>
      <c r="AD45" s="138"/>
      <c r="AE45" s="138"/>
      <c r="AF45" s="138"/>
      <c r="AG45" s="138"/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138"/>
      <c r="AX45" s="138"/>
      <c r="AY45" s="138"/>
      <c r="AZ45" s="138"/>
      <c r="BA45" s="138"/>
      <c r="BB45" s="138"/>
    </row>
    <row r="46" spans="1:54" ht="27" customHeight="1">
      <c r="A46" s="138"/>
      <c r="B46" s="138"/>
      <c r="C46" s="172">
        <f>INDEX('Datos '!$G$1:$G$3,2,1)</f>
        <v>307.60000000000002</v>
      </c>
      <c r="D46" s="172">
        <f>INDEX('Datos '!$G$1:$G$3,1,1)</f>
        <v>0.20200000000000001</v>
      </c>
      <c r="E46" s="172"/>
      <c r="F46" s="172">
        <f>PERCENTILE('Datos '!$G$7:$G$30,$AK$34/100)</f>
        <v>150.47500000000002</v>
      </c>
      <c r="G46" s="172"/>
      <c r="H46" s="172">
        <f>'Datos '!G4</f>
        <v>0.20200000000000001</v>
      </c>
      <c r="I46" s="232"/>
      <c r="J46" s="138"/>
      <c r="K46" s="138"/>
      <c r="L46" s="138"/>
      <c r="M46" s="138"/>
      <c r="N46" s="138"/>
      <c r="O46" s="138"/>
      <c r="P46" s="138"/>
      <c r="Q46" s="138"/>
      <c r="R46" s="138"/>
      <c r="S46" s="138"/>
      <c r="T46" s="138"/>
      <c r="U46" s="138"/>
      <c r="V46" s="138"/>
      <c r="W46" s="138"/>
      <c r="X46" s="138"/>
      <c r="Y46" s="138"/>
      <c r="Z46" s="138"/>
      <c r="AA46" s="138"/>
      <c r="AB46" s="138"/>
      <c r="AC46" s="138"/>
      <c r="AD46" s="138"/>
      <c r="AE46" s="138"/>
      <c r="AF46" s="138"/>
      <c r="AG46" s="138"/>
      <c r="AH46" s="138"/>
      <c r="AI46" s="138"/>
      <c r="AJ46" s="138"/>
      <c r="AK46" s="138"/>
      <c r="AL46" s="138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138"/>
      <c r="AX46" s="138"/>
      <c r="AY46" s="138"/>
      <c r="AZ46" s="138"/>
      <c r="BA46" s="138"/>
      <c r="BB46" s="138"/>
    </row>
    <row r="47" spans="1:54" ht="27" customHeight="1">
      <c r="A47" s="138"/>
      <c r="B47" s="138"/>
      <c r="C47" s="79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  <c r="AD47" s="138"/>
      <c r="AE47" s="138"/>
      <c r="AF47" s="138"/>
      <c r="AG47" s="138"/>
      <c r="AH47" s="138"/>
      <c r="AI47" s="138"/>
      <c r="AJ47" s="138"/>
      <c r="AK47" s="138"/>
      <c r="AL47" s="138"/>
      <c r="AM47" s="138"/>
      <c r="AN47" s="138"/>
      <c r="AO47" s="138"/>
      <c r="AP47" s="138"/>
      <c r="AQ47" s="138"/>
      <c r="AR47" s="138"/>
      <c r="AS47" s="138"/>
      <c r="AT47" s="138"/>
      <c r="AU47" s="138"/>
      <c r="AV47" s="138"/>
      <c r="AW47" s="138"/>
      <c r="AX47" s="138"/>
      <c r="AY47" s="138"/>
      <c r="AZ47" s="138"/>
      <c r="BA47" s="138"/>
      <c r="BB47" s="138"/>
    </row>
    <row r="48" spans="1:54" ht="27" customHeight="1">
      <c r="A48" s="138"/>
      <c r="B48" s="138"/>
      <c r="C48" s="79"/>
      <c r="D48" s="138"/>
      <c r="E48" s="138"/>
      <c r="F48" s="138"/>
      <c r="G48" s="138"/>
      <c r="H48" s="138"/>
      <c r="I48" s="138"/>
      <c r="J48" s="138"/>
      <c r="K48" s="138"/>
      <c r="L48" s="138"/>
      <c r="M48" s="138"/>
      <c r="N48" s="138"/>
      <c r="O48" s="138"/>
      <c r="P48" s="138"/>
      <c r="Q48" s="138"/>
      <c r="R48" s="138"/>
      <c r="S48" s="138"/>
      <c r="T48" s="138"/>
      <c r="U48" s="138"/>
      <c r="V48" s="138"/>
      <c r="W48" s="138"/>
      <c r="X48" s="138"/>
      <c r="Y48" s="138"/>
      <c r="Z48" s="138"/>
      <c r="AA48" s="138"/>
      <c r="AB48" s="138"/>
      <c r="AC48" s="138"/>
      <c r="AD48" s="138"/>
      <c r="AE48" s="138"/>
      <c r="AF48" s="138"/>
      <c r="AG48" s="138"/>
      <c r="AH48" s="138"/>
      <c r="AI48" s="138"/>
      <c r="AJ48" s="138"/>
      <c r="AK48" s="138"/>
      <c r="AL48" s="138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138"/>
      <c r="AX48" s="138"/>
      <c r="AY48" s="138"/>
      <c r="AZ48" s="138"/>
      <c r="BA48" s="138"/>
      <c r="BB48" s="138"/>
    </row>
    <row r="49" spans="1:54" ht="27" customHeight="1">
      <c r="A49" s="138"/>
      <c r="B49" s="138"/>
      <c r="C49" s="79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38"/>
      <c r="V49" s="138"/>
      <c r="W49" s="138"/>
      <c r="X49" s="138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</row>
    <row r="50" spans="1:54" ht="27" customHeight="1">
      <c r="A50" s="138"/>
      <c r="B50" s="138"/>
      <c r="C50" s="138"/>
      <c r="D50" s="138"/>
      <c r="E50" s="138"/>
      <c r="F50" s="138"/>
      <c r="G50" s="138"/>
      <c r="H50" s="138"/>
      <c r="I50" s="138"/>
      <c r="J50" s="138"/>
      <c r="K50" s="138"/>
      <c r="L50" s="138"/>
      <c r="M50" s="138"/>
      <c r="N50" s="138"/>
      <c r="O50" s="138"/>
      <c r="P50" s="138"/>
      <c r="Q50" s="138"/>
      <c r="R50" s="138"/>
      <c r="S50" s="138"/>
      <c r="T50" s="138"/>
      <c r="U50" s="138"/>
      <c r="V50" s="138"/>
      <c r="W50" s="138"/>
      <c r="X50" s="138"/>
      <c r="Y50" s="138"/>
      <c r="Z50" s="138"/>
      <c r="AA50" s="138"/>
      <c r="AB50" s="138"/>
      <c r="AC50" s="138"/>
      <c r="AD50" s="138"/>
      <c r="AE50" s="138"/>
      <c r="AF50" s="138"/>
      <c r="AG50" s="138"/>
      <c r="AH50" s="138"/>
      <c r="AI50" s="138"/>
      <c r="AJ50" s="138"/>
      <c r="AK50" s="138"/>
      <c r="AL50" s="138"/>
      <c r="AM50" s="138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</row>
  </sheetData>
  <sheetProtection sheet="1" objects="1"/>
  <mergeCells count="27">
    <mergeCell ref="T30:V30"/>
    <mergeCell ref="X30:AH30"/>
    <mergeCell ref="V32:Z32"/>
    <mergeCell ref="AF32:AH32"/>
    <mergeCell ref="AK5:AN5"/>
    <mergeCell ref="AK6:AM6"/>
    <mergeCell ref="AK23:AN23"/>
    <mergeCell ref="AK24:AM24"/>
    <mergeCell ref="AL26:AM26"/>
    <mergeCell ref="Z27:AF27"/>
    <mergeCell ref="AL27:AM27"/>
    <mergeCell ref="V36:Z36"/>
    <mergeCell ref="AB36:AD36"/>
    <mergeCell ref="AF36:AH36"/>
    <mergeCell ref="T37:Z37"/>
    <mergeCell ref="AK8:AN11"/>
    <mergeCell ref="AK12:AN14"/>
    <mergeCell ref="AK36:AM38"/>
    <mergeCell ref="V33:Z33"/>
    <mergeCell ref="AF33:AH33"/>
    <mergeCell ref="V34:Z34"/>
    <mergeCell ref="AF34:AH34"/>
    <mergeCell ref="AL34:AN34"/>
    <mergeCell ref="V35:Z35"/>
    <mergeCell ref="AF35:AH35"/>
    <mergeCell ref="T29:V29"/>
    <mergeCell ref="X29:AH29"/>
  </mergeCells>
  <conditionalFormatting sqref="F5:P30">
    <cfRule type="cellIs" dxfId="22" priority="12" operator="equal">
      <formula>0</formula>
    </cfRule>
    <cfRule type="cellIs" dxfId="21" priority="21" operator="greaterThan">
      <formula>$AD$35</formula>
    </cfRule>
  </conditionalFormatting>
  <conditionalFormatting sqref="F5:AH36">
    <cfRule type="colorScale" priority="20">
      <colorScale>
        <cfvo type="num" val="$AB$32"/>
        <cfvo type="formula" val="$F$46"/>
        <cfvo type="max"/>
        <color theme="0"/>
        <color rgb="FFE86914"/>
        <color theme="5" tint="-0.499984740745262"/>
      </colorScale>
    </cfRule>
  </conditionalFormatting>
  <dataValidations count="1">
    <dataValidation type="list" allowBlank="1" showInputMessage="1" showErrorMessage="1" sqref="AK34" xr:uid="{00000000-0002-0000-0000-000000000000}">
      <formula1>"5,10,25,50,75,90,95"</formula1>
    </dataValidation>
  </dataValidations>
  <printOptions horizontalCentered="1" verticalCentered="1"/>
  <pageMargins left="0.5" right="0.5" top="0.5" bottom="0.5" header="0.5" footer="0.5"/>
  <pageSetup paperSize="9" scale="115" orientation="landscape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5233" r:id="rId3" name="Drop Down 2049">
              <controlPr defaultSize="0" print="0" autoLine="0" autoPict="0">
                <anchor moveWithCells="1">
                  <from>
                    <xdr:col>5</xdr:col>
                    <xdr:colOff>19050</xdr:colOff>
                    <xdr:row>38</xdr:row>
                    <xdr:rowOff>69850</xdr:rowOff>
                  </from>
                  <to>
                    <xdr:col>29</xdr:col>
                    <xdr:colOff>209550</xdr:colOff>
                    <xdr:row>38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34" r:id="rId4" name="Drop Down 2050">
              <controlPr defaultSize="0" print="0" autoLine="0" autoPict="0">
                <anchor moveWithCells="1">
                  <from>
                    <xdr:col>36</xdr:col>
                    <xdr:colOff>6350</xdr:colOff>
                    <xdr:row>17</xdr:row>
                    <xdr:rowOff>101600</xdr:rowOff>
                  </from>
                  <to>
                    <xdr:col>39</xdr:col>
                    <xdr:colOff>215900</xdr:colOff>
                    <xdr:row>19</xdr:row>
                    <xdr:rowOff>158750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35" r:id="rId5" name="Drop Down 2051">
              <controlPr defaultSize="0" print="0" autoLine="0" autoPict="0">
                <anchor moveWithCells="1">
                  <from>
                    <xdr:col>5</xdr:col>
                    <xdr:colOff>19050</xdr:colOff>
                    <xdr:row>39</xdr:row>
                    <xdr:rowOff>25400</xdr:rowOff>
                  </from>
                  <to>
                    <xdr:col>29</xdr:col>
                    <xdr:colOff>209550</xdr:colOff>
                    <xdr:row>39</xdr:row>
                    <xdr:rowOff>234950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36" r:id="rId6" name="Drop Down 2052">
              <controlPr defaultSize="0" print="0" autoLine="0" autoPict="0">
                <anchor moveWithCells="1">
                  <from>
                    <xdr:col>29</xdr:col>
                    <xdr:colOff>228600</xdr:colOff>
                    <xdr:row>38</xdr:row>
                    <xdr:rowOff>63500</xdr:rowOff>
                  </from>
                  <to>
                    <xdr:col>32</xdr:col>
                    <xdr:colOff>146050</xdr:colOff>
                    <xdr:row>38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37" r:id="rId7" name="Drop Down 2053">
              <controlPr defaultSize="0" print="0" autoLine="0" autoPict="0">
                <anchor moveWithCells="1">
                  <from>
                    <xdr:col>29</xdr:col>
                    <xdr:colOff>228600</xdr:colOff>
                    <xdr:row>39</xdr:row>
                    <xdr:rowOff>6350</xdr:rowOff>
                  </from>
                  <to>
                    <xdr:col>32</xdr:col>
                    <xdr:colOff>158750</xdr:colOff>
                    <xdr:row>39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38" r:id="rId8" name="Spinner 2054">
              <controlPr defaultSize="0" print="0" autoPict="0">
                <anchor moveWithCells="1">
                  <from>
                    <xdr:col>33</xdr:col>
                    <xdr:colOff>19050</xdr:colOff>
                    <xdr:row>38</xdr:row>
                    <xdr:rowOff>63500</xdr:rowOff>
                  </from>
                  <to>
                    <xdr:col>34</xdr:col>
                    <xdr:colOff>0</xdr:colOff>
                    <xdr:row>39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45" r:id="rId9" name="Drop Down 2061">
              <controlPr defaultSize="0" autoLine="0" autoPict="0">
                <anchor moveWithCells="1">
                  <from>
                    <xdr:col>36</xdr:col>
                    <xdr:colOff>0</xdr:colOff>
                    <xdr:row>3</xdr:row>
                    <xdr:rowOff>69850</xdr:rowOff>
                  </from>
                  <to>
                    <xdr:col>39</xdr:col>
                    <xdr:colOff>215900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1152" r:id="rId10" name="Drop Down 2055">
              <controlPr defaultSize="0" autoLine="0" autoPict="0">
                <anchor moveWithCells="1">
                  <from>
                    <xdr:col>35</xdr:col>
                    <xdr:colOff>25400</xdr:colOff>
                    <xdr:row>38</xdr:row>
                    <xdr:rowOff>57150</xdr:rowOff>
                  </from>
                  <to>
                    <xdr:col>39</xdr:col>
                    <xdr:colOff>330200</xdr:colOff>
                    <xdr:row>38</xdr:row>
                    <xdr:rowOff>292100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1153" r:id="rId11" name="Drop Down 2056">
              <controlPr defaultSize="0" autoLine="0" autoPict="0">
                <anchor moveWithCells="1">
                  <from>
                    <xdr:col>35</xdr:col>
                    <xdr:colOff>25400</xdr:colOff>
                    <xdr:row>38</xdr:row>
                    <xdr:rowOff>336550</xdr:rowOff>
                  </from>
                  <to>
                    <xdr:col>39</xdr:col>
                    <xdr:colOff>342900</xdr:colOff>
                    <xdr:row>39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 tint="0.39997558519241921"/>
  </sheetPr>
  <dimension ref="A1:IM40"/>
  <sheetViews>
    <sheetView zoomScale="70" zoomScaleNormal="70" zoomScaleSheetLayoutView="100" workbookViewId="0">
      <selection activeCell="K4" sqref="K4"/>
    </sheetView>
  </sheetViews>
  <sheetFormatPr defaultColWidth="4.90625" defaultRowHeight="27" customHeight="1"/>
  <cols>
    <col min="1" max="1" width="1.08984375" style="137" customWidth="1"/>
    <col min="2" max="2" width="4.6328125" style="137" customWidth="1"/>
    <col min="3" max="4" width="5.54296875" style="137" customWidth="1"/>
    <col min="5" max="5" width="0.453125" style="137" customWidth="1"/>
    <col min="6" max="11" width="5.08984375" style="137" customWidth="1"/>
    <col min="12" max="12" width="5.54296875" style="137" customWidth="1"/>
    <col min="13" max="13" width="0.453125" style="137" customWidth="1"/>
    <col min="14" max="14" width="5.54296875" style="137" customWidth="1"/>
    <col min="15" max="15" width="0.453125" style="137" customWidth="1"/>
    <col min="16" max="16" width="5.54296875" style="137" customWidth="1"/>
    <col min="17" max="17" width="0.453125" style="137" customWidth="1"/>
    <col min="18" max="18" width="5.54296875" style="137" customWidth="1"/>
    <col min="19" max="19" width="0.453125" style="137" customWidth="1"/>
    <col min="20" max="20" width="5.54296875" style="137" customWidth="1"/>
    <col min="21" max="21" width="0.453125" style="137" customWidth="1"/>
    <col min="22" max="22" width="5.54296875" style="137" customWidth="1"/>
    <col min="23" max="23" width="0.453125" style="137" customWidth="1"/>
    <col min="24" max="24" width="5.54296875" style="137" customWidth="1"/>
    <col min="25" max="25" width="0.453125" style="137" customWidth="1"/>
    <col min="26" max="26" width="5.54296875" style="137" customWidth="1"/>
    <col min="27" max="27" width="4.453125" style="137" customWidth="1"/>
    <col min="28" max="28" width="5.36328125" style="137" customWidth="1"/>
    <col min="29" max="29" width="1.6328125" style="137" customWidth="1"/>
    <col min="30" max="30" width="1.36328125" style="137" customWidth="1"/>
    <col min="31" max="31" width="8.81640625" style="137" customWidth="1"/>
    <col min="32" max="32" width="4.453125" style="137" customWidth="1"/>
    <col min="33" max="33" width="4.90625" style="137"/>
    <col min="34" max="34" width="6.08984375" style="137" customWidth="1"/>
    <col min="35" max="36" width="4.90625" style="137"/>
    <col min="37" max="37" width="8.90625" style="137" bestFit="1" customWidth="1"/>
    <col min="38" max="48" width="4.90625" style="137"/>
    <col min="49" max="60" width="4.90625" style="138"/>
    <col min="61" max="247" width="4.90625" style="137"/>
  </cols>
  <sheetData>
    <row r="1" spans="1:48" ht="6" customHeight="1" thickBot="1">
      <c r="A1" s="138"/>
      <c r="B1" s="138"/>
      <c r="C1" s="138"/>
      <c r="D1" s="138"/>
      <c r="E1" s="138"/>
      <c r="F1" s="138"/>
      <c r="G1" s="138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21"/>
      <c r="AJ1" s="21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8"/>
      <c r="AV1" s="138"/>
    </row>
    <row r="2" spans="1:48" ht="15.9" customHeight="1" thickBot="1">
      <c r="A2" s="138"/>
      <c r="B2" s="139"/>
      <c r="C2" s="140"/>
      <c r="D2" s="140"/>
      <c r="E2" s="140"/>
      <c r="F2" s="140"/>
      <c r="G2" s="140"/>
      <c r="H2" s="198"/>
      <c r="I2" s="140"/>
      <c r="J2" s="233"/>
      <c r="K2" s="233"/>
      <c r="L2" s="264" t="str">
        <f>INDEX('Datos '!H6:DZ6,1,'(с)'!A50)</f>
        <v>Superficie (mil km²)</v>
      </c>
      <c r="M2" s="264"/>
      <c r="N2" s="265"/>
      <c r="O2" s="265"/>
      <c r="P2" s="233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323"/>
      <c r="AD2" s="138"/>
      <c r="AE2" s="336"/>
      <c r="AF2" s="337"/>
      <c r="AG2" s="337"/>
      <c r="AH2" s="337"/>
      <c r="AI2" s="337"/>
      <c r="AJ2" s="21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</row>
    <row r="3" spans="1:48" ht="17.149999999999999" customHeight="1">
      <c r="A3" s="138"/>
      <c r="B3" s="141"/>
      <c r="C3" s="142"/>
      <c r="D3" s="143"/>
      <c r="E3" s="143"/>
      <c r="F3" s="143"/>
      <c r="G3" s="143"/>
      <c r="H3" s="143"/>
      <c r="I3" s="143"/>
      <c r="J3" s="143"/>
      <c r="K3" s="143"/>
      <c r="L3" s="266" t="str">
        <f>INDEX('Datos '!H6:DZ6,1,'(с)'!A137)</f>
        <v xml:space="preserve"> ============ </v>
      </c>
      <c r="M3" s="266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324"/>
      <c r="AD3" s="138"/>
      <c r="AE3" s="338" t="s">
        <v>1</v>
      </c>
      <c r="AF3" s="339"/>
      <c r="AG3" s="340"/>
      <c r="AH3" s="340"/>
      <c r="AI3" s="337"/>
      <c r="AJ3" s="21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</row>
    <row r="4" spans="1:48" ht="11.15" customHeight="1">
      <c r="A4" s="138"/>
      <c r="B4" s="144" t="s">
        <v>0</v>
      </c>
      <c r="C4" s="145" t="s">
        <v>0</v>
      </c>
      <c r="D4" s="146" t="s">
        <v>0</v>
      </c>
      <c r="E4" s="146" t="s">
        <v>0</v>
      </c>
      <c r="F4" s="146" t="s">
        <v>0</v>
      </c>
      <c r="G4" s="146" t="s">
        <v>0</v>
      </c>
      <c r="H4" s="146" t="s">
        <v>0</v>
      </c>
      <c r="I4" s="146" t="s">
        <v>0</v>
      </c>
      <c r="J4" s="146" t="s">
        <v>0</v>
      </c>
      <c r="K4" s="146" t="s">
        <v>0</v>
      </c>
      <c r="L4" s="267" t="s">
        <v>0</v>
      </c>
      <c r="M4" s="267" t="s">
        <v>0</v>
      </c>
      <c r="N4" s="146" t="s">
        <v>0</v>
      </c>
      <c r="O4" s="146" t="s">
        <v>0</v>
      </c>
      <c r="P4" s="146" t="s">
        <v>0</v>
      </c>
      <c r="Q4" s="146" t="s">
        <v>0</v>
      </c>
      <c r="R4" s="146" t="s">
        <v>0</v>
      </c>
      <c r="S4" s="146" t="s">
        <v>0</v>
      </c>
      <c r="T4" s="146" t="s">
        <v>0</v>
      </c>
      <c r="U4" s="146" t="s">
        <v>0</v>
      </c>
      <c r="V4" s="146" t="s">
        <v>0</v>
      </c>
      <c r="W4" s="146" t="s">
        <v>0</v>
      </c>
      <c r="X4" s="146" t="s">
        <v>0</v>
      </c>
      <c r="Y4" s="146" t="s">
        <v>0</v>
      </c>
      <c r="Z4" s="146" t="s">
        <v>0</v>
      </c>
      <c r="AA4" s="146" t="s">
        <v>0</v>
      </c>
      <c r="AB4" s="146" t="s">
        <v>0</v>
      </c>
      <c r="AC4" s="325" t="s">
        <v>0</v>
      </c>
      <c r="AD4" s="138"/>
      <c r="AE4" s="341"/>
      <c r="AF4" s="336"/>
      <c r="AG4" s="337"/>
      <c r="AH4" s="337"/>
      <c r="AI4" s="362">
        <f t="shared" ref="AI4:AI22" si="0">$AE$26</f>
        <v>0</v>
      </c>
      <c r="AJ4" s="21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</row>
    <row r="5" spans="1:48" ht="16" customHeight="1">
      <c r="A5" s="138"/>
      <c r="B5" s="147" t="s">
        <v>0</v>
      </c>
      <c r="C5" s="148"/>
      <c r="D5" s="375" t="s">
        <v>0</v>
      </c>
      <c r="E5" s="375" t="s">
        <v>0</v>
      </c>
      <c r="F5" s="375" t="s">
        <v>0</v>
      </c>
      <c r="G5" s="173">
        <f>'Datos '!G16</f>
        <v>53.2</v>
      </c>
      <c r="H5" s="199">
        <f>'Datos '!G23</f>
        <v>155.5</v>
      </c>
      <c r="I5" s="375" t="s">
        <v>0</v>
      </c>
      <c r="J5" s="375" t="s">
        <v>0</v>
      </c>
      <c r="K5" s="375" t="s">
        <v>0</v>
      </c>
      <c r="L5" s="163" t="s">
        <v>2</v>
      </c>
      <c r="M5" s="163" t="s">
        <v>0</v>
      </c>
      <c r="N5" s="163" t="s">
        <v>0</v>
      </c>
      <c r="O5" s="163" t="s">
        <v>0</v>
      </c>
      <c r="P5" s="163" t="s">
        <v>0</v>
      </c>
      <c r="Q5" s="163" t="s">
        <v>0</v>
      </c>
      <c r="R5" s="163" t="s">
        <v>0</v>
      </c>
      <c r="S5" s="163" t="s">
        <v>0</v>
      </c>
      <c r="T5" s="163" t="s">
        <v>0</v>
      </c>
      <c r="U5" s="163" t="s">
        <v>0</v>
      </c>
      <c r="V5" s="163" t="s">
        <v>0</v>
      </c>
      <c r="W5" s="163" t="s">
        <v>0</v>
      </c>
      <c r="X5" s="163" t="s">
        <v>0</v>
      </c>
      <c r="Y5" s="163" t="s">
        <v>0</v>
      </c>
      <c r="Z5" s="154" t="s">
        <v>0</v>
      </c>
      <c r="AA5" s="163" t="s">
        <v>0</v>
      </c>
      <c r="AB5" s="163" t="s">
        <v>0</v>
      </c>
      <c r="AC5" s="326" t="s">
        <v>0</v>
      </c>
      <c r="AD5" s="138"/>
      <c r="AE5" s="429"/>
      <c r="AF5" s="429"/>
      <c r="AG5" s="429"/>
      <c r="AH5" s="429"/>
      <c r="AI5" s="362">
        <f t="shared" si="0"/>
        <v>0</v>
      </c>
      <c r="AJ5" s="21"/>
      <c r="AK5" s="138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</row>
    <row r="6" spans="1:48" ht="16" customHeight="1">
      <c r="A6" s="138"/>
      <c r="B6" s="150" t="s">
        <v>0</v>
      </c>
      <c r="C6" s="148"/>
      <c r="D6" s="374" t="s">
        <v>0</v>
      </c>
      <c r="E6" s="374" t="s">
        <v>0</v>
      </c>
      <c r="F6" s="374" t="s">
        <v>0</v>
      </c>
      <c r="G6" s="174">
        <f>'Datos '!G16</f>
        <v>53.2</v>
      </c>
      <c r="H6" s="201">
        <f>'Datos '!G23</f>
        <v>155.5</v>
      </c>
      <c r="I6" s="374" t="s">
        <v>0</v>
      </c>
      <c r="J6" s="234" t="s">
        <v>0</v>
      </c>
      <c r="K6" s="153" t="s">
        <v>0</v>
      </c>
      <c r="L6" s="153" t="s">
        <v>0</v>
      </c>
      <c r="M6" s="153" t="s">
        <v>0</v>
      </c>
      <c r="N6" s="153" t="s">
        <v>0</v>
      </c>
      <c r="O6" s="153" t="s">
        <v>0</v>
      </c>
      <c r="P6" s="153" t="s">
        <v>0</v>
      </c>
      <c r="Q6" s="153" t="s">
        <v>0</v>
      </c>
      <c r="R6" s="153" t="s">
        <v>0</v>
      </c>
      <c r="S6" s="153" t="s">
        <v>0</v>
      </c>
      <c r="T6" s="153" t="s">
        <v>0</v>
      </c>
      <c r="U6" s="153" t="s">
        <v>0</v>
      </c>
      <c r="V6" s="153" t="s">
        <v>0</v>
      </c>
      <c r="W6" s="153" t="s">
        <v>0</v>
      </c>
      <c r="X6" s="153" t="s">
        <v>0</v>
      </c>
      <c r="Y6" s="153" t="s">
        <v>0</v>
      </c>
      <c r="Z6" s="156" t="s">
        <v>0</v>
      </c>
      <c r="AA6" s="153" t="s">
        <v>0</v>
      </c>
      <c r="AB6" s="153" t="s">
        <v>0</v>
      </c>
      <c r="AC6" s="327" t="s">
        <v>0</v>
      </c>
      <c r="AD6" s="138"/>
      <c r="AE6" s="430"/>
      <c r="AF6" s="430"/>
      <c r="AG6" s="430"/>
      <c r="AH6" s="343"/>
      <c r="AI6" s="362">
        <f t="shared" si="0"/>
        <v>0</v>
      </c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</row>
    <row r="7" spans="1:48" ht="16" customHeight="1">
      <c r="A7" s="138"/>
      <c r="B7" s="147" t="s">
        <v>0</v>
      </c>
      <c r="C7" s="154" t="s">
        <v>0</v>
      </c>
      <c r="D7" s="154" t="s">
        <v>0</v>
      </c>
      <c r="E7" s="154" t="s">
        <v>0</v>
      </c>
      <c r="F7" s="157" t="s">
        <v>0</v>
      </c>
      <c r="G7" s="175">
        <f>'Datos '!G9</f>
        <v>102.6</v>
      </c>
      <c r="H7" s="203">
        <f>'Datos '!G30</f>
        <v>22.5</v>
      </c>
      <c r="I7" s="204">
        <f>'Datos '!G15</f>
        <v>72.099999999999994</v>
      </c>
      <c r="J7" s="157" t="s">
        <v>0</v>
      </c>
      <c r="K7" s="235">
        <f>'Datos '!G20</f>
        <v>29.8</v>
      </c>
      <c r="L7" s="157" t="s">
        <v>0</v>
      </c>
      <c r="M7" s="157" t="s">
        <v>0</v>
      </c>
      <c r="N7" s="222" t="s">
        <v>0</v>
      </c>
      <c r="O7" s="298" t="s">
        <v>0</v>
      </c>
      <c r="P7" s="299" t="s">
        <v>0</v>
      </c>
      <c r="Q7" s="299" t="s">
        <v>0</v>
      </c>
      <c r="R7" s="299" t="s">
        <v>0</v>
      </c>
      <c r="S7" s="299" t="s">
        <v>0</v>
      </c>
      <c r="T7" s="299" t="s">
        <v>0</v>
      </c>
      <c r="U7" s="299" t="s">
        <v>0</v>
      </c>
      <c r="V7" s="299" t="s">
        <v>0</v>
      </c>
      <c r="W7" s="157" t="s">
        <v>0</v>
      </c>
      <c r="X7" s="313" t="s">
        <v>0</v>
      </c>
      <c r="Y7" s="313" t="s">
        <v>0</v>
      </c>
      <c r="Z7" s="148" t="s">
        <v>0</v>
      </c>
      <c r="AA7" s="157" t="s">
        <v>0</v>
      </c>
      <c r="AB7" s="154" t="s">
        <v>0</v>
      </c>
      <c r="AC7" s="326" t="s">
        <v>0</v>
      </c>
      <c r="AD7" s="138"/>
      <c r="AE7" s="404" t="str">
        <f>VLOOKUP('(с)'!C140,'(с)'!A141:C152,3,0)</f>
        <v>Max (Provincia de Buenos Aires)</v>
      </c>
      <c r="AF7" s="405"/>
      <c r="AG7" s="405"/>
      <c r="AH7" s="406"/>
      <c r="AI7" s="362">
        <f t="shared" si="0"/>
        <v>0</v>
      </c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</row>
    <row r="8" spans="1:48" ht="16" customHeight="1">
      <c r="A8" s="138"/>
      <c r="B8" s="152" t="s">
        <v>0</v>
      </c>
      <c r="C8" s="155" t="s">
        <v>0</v>
      </c>
      <c r="D8" s="155" t="s">
        <v>0</v>
      </c>
      <c r="E8" s="155" t="s">
        <v>0</v>
      </c>
      <c r="F8" s="155" t="s">
        <v>0</v>
      </c>
      <c r="G8" s="174">
        <f>'Datos '!G9</f>
        <v>102.6</v>
      </c>
      <c r="H8" s="374">
        <f>'Datos '!G30</f>
        <v>22.5</v>
      </c>
      <c r="I8" s="201">
        <f>'Datos '!G15</f>
        <v>72.099999999999994</v>
      </c>
      <c r="J8" s="155" t="s">
        <v>0</v>
      </c>
      <c r="K8" s="191">
        <f>'Datos '!G20</f>
        <v>29.8</v>
      </c>
      <c r="L8" s="155" t="s">
        <v>0</v>
      </c>
      <c r="M8" s="155" t="s">
        <v>0</v>
      </c>
      <c r="N8" s="268" t="s">
        <v>0</v>
      </c>
      <c r="O8" s="374" t="s">
        <v>0</v>
      </c>
      <c r="P8" s="299" t="s">
        <v>0</v>
      </c>
      <c r="Q8" s="299" t="s">
        <v>0</v>
      </c>
      <c r="R8" s="299" t="s">
        <v>0</v>
      </c>
      <c r="S8" s="299" t="s">
        <v>0</v>
      </c>
      <c r="T8" s="299" t="s">
        <v>0</v>
      </c>
      <c r="U8" s="299" t="s">
        <v>0</v>
      </c>
      <c r="V8" s="299" t="s">
        <v>0</v>
      </c>
      <c r="W8" s="314" t="s">
        <v>0</v>
      </c>
      <c r="X8" s="374" t="s">
        <v>0</v>
      </c>
      <c r="Y8" s="374" t="s">
        <v>0</v>
      </c>
      <c r="Z8" s="148" t="s">
        <v>0</v>
      </c>
      <c r="AA8" s="155" t="s">
        <v>0</v>
      </c>
      <c r="AB8" s="156" t="s">
        <v>0</v>
      </c>
      <c r="AC8" s="327" t="s">
        <v>0</v>
      </c>
      <c r="AD8" s="138"/>
      <c r="AE8" s="407"/>
      <c r="AF8" s="408"/>
      <c r="AG8" s="408"/>
      <c r="AH8" s="409"/>
      <c r="AI8" s="362">
        <f t="shared" si="0"/>
        <v>0</v>
      </c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</row>
    <row r="9" spans="1:48" ht="16" customHeight="1">
      <c r="A9" s="138"/>
      <c r="B9" s="147" t="s">
        <v>0</v>
      </c>
      <c r="C9" s="157" t="s">
        <v>0</v>
      </c>
      <c r="D9" s="148"/>
      <c r="E9" s="176" t="s">
        <v>0</v>
      </c>
      <c r="F9" s="177" t="s">
        <v>0</v>
      </c>
      <c r="G9" s="178">
        <f>'Datos '!G18</f>
        <v>89.7</v>
      </c>
      <c r="H9" s="206">
        <f>'Datos '!G28</f>
        <v>136.4</v>
      </c>
      <c r="I9" s="207">
        <f>'Datos '!G10</f>
        <v>99.6</v>
      </c>
      <c r="J9" s="236">
        <f>'Datos '!G13</f>
        <v>88.2</v>
      </c>
      <c r="K9" s="238" t="s">
        <v>0</v>
      </c>
      <c r="L9" s="269" t="s">
        <v>0</v>
      </c>
      <c r="M9" s="269" t="s">
        <v>0</v>
      </c>
      <c r="N9" s="270" t="s">
        <v>0</v>
      </c>
      <c r="O9" s="270" t="s">
        <v>0</v>
      </c>
      <c r="P9" s="299" t="s">
        <v>0</v>
      </c>
      <c r="Q9" s="299" t="s">
        <v>0</v>
      </c>
      <c r="R9" s="299" t="s">
        <v>0</v>
      </c>
      <c r="S9" s="299" t="s">
        <v>0</v>
      </c>
      <c r="T9" s="299" t="s">
        <v>0</v>
      </c>
      <c r="U9" s="299" t="s">
        <v>0</v>
      </c>
      <c r="V9" s="299" t="s">
        <v>0</v>
      </c>
      <c r="W9" s="316" t="s">
        <v>0</v>
      </c>
      <c r="X9" s="317" t="s">
        <v>0</v>
      </c>
      <c r="Y9" s="317" t="s">
        <v>0</v>
      </c>
      <c r="Z9" s="157" t="s">
        <v>0</v>
      </c>
      <c r="AA9" s="157" t="s">
        <v>0</v>
      </c>
      <c r="AB9" s="154" t="s">
        <v>0</v>
      </c>
      <c r="AC9" s="326" t="s">
        <v>0</v>
      </c>
      <c r="AD9" s="138"/>
      <c r="AE9" s="410"/>
      <c r="AF9" s="411"/>
      <c r="AG9" s="411"/>
      <c r="AH9" s="412"/>
      <c r="AI9" s="362">
        <f t="shared" si="0"/>
        <v>0</v>
      </c>
      <c r="AJ9" s="363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</row>
    <row r="10" spans="1:48" ht="16" customHeight="1">
      <c r="A10" s="138"/>
      <c r="B10" s="152" t="s">
        <v>0</v>
      </c>
      <c r="C10" s="155" t="s">
        <v>0</v>
      </c>
      <c r="D10" s="148"/>
      <c r="E10" s="374" t="s">
        <v>0</v>
      </c>
      <c r="F10" s="374" t="s">
        <v>0</v>
      </c>
      <c r="G10" s="174">
        <f>'Datos '!G18</f>
        <v>89.7</v>
      </c>
      <c r="H10" s="374">
        <f>'Datos '!G28</f>
        <v>136.4</v>
      </c>
      <c r="I10" s="374">
        <f>'Datos '!G10</f>
        <v>99.6</v>
      </c>
      <c r="J10" s="201">
        <f>'Datos '!G13</f>
        <v>88.2</v>
      </c>
      <c r="K10" s="374" t="s">
        <v>0</v>
      </c>
      <c r="L10" s="374" t="s">
        <v>0</v>
      </c>
      <c r="M10" s="374" t="s">
        <v>0</v>
      </c>
      <c r="N10" s="374" t="s">
        <v>0</v>
      </c>
      <c r="O10" s="374" t="s">
        <v>0</v>
      </c>
      <c r="P10" s="299" t="s">
        <v>0</v>
      </c>
      <c r="Q10" s="299" t="s">
        <v>0</v>
      </c>
      <c r="R10" s="299" t="s">
        <v>0</v>
      </c>
      <c r="S10" s="299" t="s">
        <v>0</v>
      </c>
      <c r="T10" s="299" t="s">
        <v>0</v>
      </c>
      <c r="U10" s="299" t="s">
        <v>0</v>
      </c>
      <c r="V10" s="299" t="s">
        <v>0</v>
      </c>
      <c r="W10" s="374" t="s">
        <v>0</v>
      </c>
      <c r="X10" s="374" t="s">
        <v>0</v>
      </c>
      <c r="Y10" s="374" t="s">
        <v>0</v>
      </c>
      <c r="Z10" s="155" t="s">
        <v>0</v>
      </c>
      <c r="AA10" s="155" t="s">
        <v>0</v>
      </c>
      <c r="AB10" s="156" t="s">
        <v>0</v>
      </c>
      <c r="AC10" s="327" t="s">
        <v>0</v>
      </c>
      <c r="AD10" s="138"/>
      <c r="AE10" s="413">
        <f>INDEX('(с)'!D141:D152,'(с)'!C140,1)</f>
        <v>307.60000000000002</v>
      </c>
      <c r="AF10" s="414"/>
      <c r="AG10" s="414"/>
      <c r="AH10" s="415"/>
      <c r="AI10" s="362">
        <f t="shared" si="0"/>
        <v>0</v>
      </c>
      <c r="AJ10" s="364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</row>
    <row r="11" spans="1:48" ht="16" customHeight="1">
      <c r="A11" s="138"/>
      <c r="B11" s="147" t="s">
        <v>0</v>
      </c>
      <c r="C11" s="157" t="s">
        <v>0</v>
      </c>
      <c r="D11" s="157" t="s">
        <v>0</v>
      </c>
      <c r="E11" s="157" t="s">
        <v>0</v>
      </c>
      <c r="F11" s="179">
        <f>'Datos '!G24</f>
        <v>89.7</v>
      </c>
      <c r="G11" s="181">
        <f>'Datos '!G25</f>
        <v>76.7</v>
      </c>
      <c r="H11" s="209">
        <f>'Datos '!G12</f>
        <v>165.3</v>
      </c>
      <c r="I11" s="211">
        <f>'Datos '!G27</f>
        <v>133</v>
      </c>
      <c r="J11" s="240">
        <f>'Datos '!G14</f>
        <v>78.8</v>
      </c>
      <c r="K11" s="242" t="s">
        <v>0</v>
      </c>
      <c r="L11" s="148" t="s">
        <v>0</v>
      </c>
      <c r="M11" s="271" t="s">
        <v>0</v>
      </c>
      <c r="N11" s="272" t="s">
        <v>0</v>
      </c>
      <c r="O11" s="272" t="s">
        <v>0</v>
      </c>
      <c r="P11" s="299" t="s">
        <v>0</v>
      </c>
      <c r="Q11" s="299" t="s">
        <v>0</v>
      </c>
      <c r="R11" s="299" t="s">
        <v>0</v>
      </c>
      <c r="S11" s="299" t="s">
        <v>0</v>
      </c>
      <c r="T11" s="299" t="s">
        <v>0</v>
      </c>
      <c r="U11" s="299" t="s">
        <v>0</v>
      </c>
      <c r="V11" s="299" t="s">
        <v>0</v>
      </c>
      <c r="W11" s="318" t="s">
        <v>0</v>
      </c>
      <c r="X11" s="319" t="s">
        <v>0</v>
      </c>
      <c r="Y11" s="319" t="s">
        <v>0</v>
      </c>
      <c r="Z11" s="157" t="s">
        <v>0</v>
      </c>
      <c r="AA11" s="157" t="s">
        <v>0</v>
      </c>
      <c r="AB11" s="157" t="s">
        <v>0</v>
      </c>
      <c r="AC11" s="326" t="s">
        <v>0</v>
      </c>
      <c r="AD11" s="138"/>
      <c r="AE11" s="419"/>
      <c r="AF11" s="420"/>
      <c r="AG11" s="420"/>
      <c r="AH11" s="421"/>
      <c r="AI11" s="362">
        <f t="shared" si="0"/>
        <v>0</v>
      </c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</row>
    <row r="12" spans="1:48" ht="16" customHeight="1">
      <c r="A12" s="138"/>
      <c r="B12" s="152" t="s">
        <v>0</v>
      </c>
      <c r="C12" s="156" t="s">
        <v>0</v>
      </c>
      <c r="D12" s="155" t="s">
        <v>0</v>
      </c>
      <c r="E12" s="155" t="s">
        <v>0</v>
      </c>
      <c r="F12" s="182">
        <f>'Datos '!G24</f>
        <v>89.7</v>
      </c>
      <c r="G12" s="374">
        <f>'Datos '!G25</f>
        <v>76.7</v>
      </c>
      <c r="H12" s="374">
        <f>'Datos '!G12</f>
        <v>165.3</v>
      </c>
      <c r="I12" s="374">
        <f>'Datos '!G27</f>
        <v>133</v>
      </c>
      <c r="J12" s="201">
        <f>'Datos '!G14</f>
        <v>78.8</v>
      </c>
      <c r="K12" s="374" t="s">
        <v>0</v>
      </c>
      <c r="L12" s="148" t="s">
        <v>0</v>
      </c>
      <c r="M12" s="374" t="s">
        <v>0</v>
      </c>
      <c r="N12" s="374" t="s">
        <v>0</v>
      </c>
      <c r="O12" s="374" t="s">
        <v>0</v>
      </c>
      <c r="P12" s="374" t="s">
        <v>0</v>
      </c>
      <c r="Q12" s="374" t="s">
        <v>0</v>
      </c>
      <c r="R12" s="148" t="s">
        <v>0</v>
      </c>
      <c r="S12" s="374" t="s">
        <v>0</v>
      </c>
      <c r="T12" s="148" t="s">
        <v>0</v>
      </c>
      <c r="U12" s="374" t="s">
        <v>0</v>
      </c>
      <c r="V12" s="148" t="s">
        <v>0</v>
      </c>
      <c r="W12" s="374" t="s">
        <v>0</v>
      </c>
      <c r="X12" s="374" t="s">
        <v>0</v>
      </c>
      <c r="Y12" s="374" t="s">
        <v>0</v>
      </c>
      <c r="Z12" s="155" t="s">
        <v>0</v>
      </c>
      <c r="AA12" s="162" t="s">
        <v>0</v>
      </c>
      <c r="AB12" s="156" t="s">
        <v>0</v>
      </c>
      <c r="AC12" s="327" t="s">
        <v>0</v>
      </c>
      <c r="AD12" s="138"/>
      <c r="AE12" s="21"/>
      <c r="AF12" s="21"/>
      <c r="AG12" s="21"/>
      <c r="AH12" s="21"/>
      <c r="AI12" s="362">
        <f t="shared" si="0"/>
        <v>0</v>
      </c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</row>
    <row r="13" spans="1:48" ht="16" customHeight="1">
      <c r="A13" s="138"/>
      <c r="B13" s="158" t="s">
        <v>0</v>
      </c>
      <c r="C13" s="148"/>
      <c r="D13" s="375" t="s">
        <v>0</v>
      </c>
      <c r="E13" s="375" t="s">
        <v>0</v>
      </c>
      <c r="F13" s="183" t="s">
        <v>0</v>
      </c>
      <c r="G13" s="184">
        <f>'Datos '!G19</f>
        <v>148.80000000000001</v>
      </c>
      <c r="H13" s="213">
        <f>'Datos '!G17</f>
        <v>143.4</v>
      </c>
      <c r="I13" s="215">
        <f>'Datos '!G8</f>
        <v>307.60000000000002</v>
      </c>
      <c r="J13" s="244">
        <f>'Datos '!G7</f>
        <v>0.20200000000000001</v>
      </c>
      <c r="K13" s="246" t="s">
        <v>0</v>
      </c>
      <c r="L13" s="273" t="s">
        <v>0</v>
      </c>
      <c r="M13" s="273" t="s">
        <v>0</v>
      </c>
      <c r="N13" s="274" t="s">
        <v>0</v>
      </c>
      <c r="O13" s="274" t="s">
        <v>0</v>
      </c>
      <c r="P13" s="300" t="s">
        <v>0</v>
      </c>
      <c r="Q13" s="300" t="s">
        <v>0</v>
      </c>
      <c r="R13" s="301" t="s">
        <v>0</v>
      </c>
      <c r="S13" s="301" t="s">
        <v>0</v>
      </c>
      <c r="T13" s="305" t="s">
        <v>0</v>
      </c>
      <c r="U13" s="305" t="s">
        <v>0</v>
      </c>
      <c r="V13" s="306" t="s">
        <v>0</v>
      </c>
      <c r="W13" s="306" t="s">
        <v>0</v>
      </c>
      <c r="X13" s="148" t="s">
        <v>0</v>
      </c>
      <c r="Y13" s="320" t="s">
        <v>0</v>
      </c>
      <c r="Z13" s="148" t="s">
        <v>0</v>
      </c>
      <c r="AA13" s="157" t="s">
        <v>0</v>
      </c>
      <c r="AB13" s="328" t="s">
        <v>0</v>
      </c>
      <c r="AC13" s="326" t="s">
        <v>0</v>
      </c>
      <c r="AD13" s="138"/>
      <c r="AE13" s="138"/>
      <c r="AF13" s="138"/>
      <c r="AG13" s="138"/>
      <c r="AH13" s="138"/>
      <c r="AI13" s="138"/>
      <c r="AJ13" s="21"/>
      <c r="AK13" s="21"/>
      <c r="AL13" s="21"/>
      <c r="AM13" s="21"/>
      <c r="AN13" s="138"/>
      <c r="AO13" s="138"/>
      <c r="AP13" s="138"/>
      <c r="AQ13" s="138"/>
      <c r="AR13" s="138"/>
      <c r="AS13" s="138"/>
      <c r="AT13" s="138"/>
      <c r="AU13" s="138"/>
      <c r="AV13" s="138"/>
    </row>
    <row r="14" spans="1:48" ht="16" customHeight="1">
      <c r="A14" s="138"/>
      <c r="B14" s="159" t="s">
        <v>0</v>
      </c>
      <c r="C14" s="148"/>
      <c r="D14" s="374" t="s">
        <v>0</v>
      </c>
      <c r="E14" s="374" t="s">
        <v>0</v>
      </c>
      <c r="F14" s="374" t="s">
        <v>0</v>
      </c>
      <c r="G14" s="174">
        <f>'Datos '!G19</f>
        <v>148.80000000000001</v>
      </c>
      <c r="H14" s="374">
        <f>'Datos '!G17</f>
        <v>143.4</v>
      </c>
      <c r="I14" s="216">
        <f>'Datos '!G8</f>
        <v>307.60000000000002</v>
      </c>
      <c r="J14" s="221">
        <f>'Datos '!G7</f>
        <v>0.20200000000000001</v>
      </c>
      <c r="K14" s="374" t="s">
        <v>0</v>
      </c>
      <c r="L14" s="374" t="s">
        <v>0</v>
      </c>
      <c r="M14" s="393" t="s">
        <v>0</v>
      </c>
      <c r="N14" s="394" t="s">
        <v>0</v>
      </c>
      <c r="O14" s="394" t="s">
        <v>0</v>
      </c>
      <c r="P14" s="394" t="s">
        <v>0</v>
      </c>
      <c r="Q14" s="394" t="s">
        <v>0</v>
      </c>
      <c r="R14" s="394" t="s">
        <v>0</v>
      </c>
      <c r="S14" s="394" t="s">
        <v>0</v>
      </c>
      <c r="T14" s="441" t="s">
        <v>4</v>
      </c>
      <c r="U14" s="441"/>
      <c r="V14" s="441"/>
      <c r="W14" s="441"/>
      <c r="X14" s="441"/>
      <c r="Y14" s="441"/>
      <c r="Z14" s="441"/>
      <c r="AA14" s="395" t="s">
        <v>0</v>
      </c>
      <c r="AB14" s="395" t="s">
        <v>0</v>
      </c>
      <c r="AC14" s="398" t="s">
        <v>0</v>
      </c>
      <c r="AD14" s="138"/>
      <c r="AE14" s="138"/>
      <c r="AF14" s="138"/>
      <c r="AG14" s="138"/>
      <c r="AH14" s="138"/>
      <c r="AI14" s="362">
        <f t="shared" si="0"/>
        <v>0</v>
      </c>
      <c r="AJ14" s="21"/>
      <c r="AK14" s="21"/>
      <c r="AL14" s="21"/>
      <c r="AM14" s="21"/>
      <c r="AN14" s="138"/>
      <c r="AO14" s="138"/>
      <c r="AP14" s="138"/>
      <c r="AQ14" s="138"/>
      <c r="AR14" s="138"/>
      <c r="AS14" s="138"/>
      <c r="AT14" s="138"/>
      <c r="AU14" s="138"/>
      <c r="AV14" s="138"/>
    </row>
    <row r="15" spans="1:48" ht="16" customHeight="1">
      <c r="A15" s="138"/>
      <c r="B15" s="147" t="s">
        <v>0</v>
      </c>
      <c r="C15" s="154" t="s">
        <v>0</v>
      </c>
      <c r="D15" s="375" t="s">
        <v>0</v>
      </c>
      <c r="E15" s="375" t="s">
        <v>0</v>
      </c>
      <c r="F15" s="185" t="s">
        <v>0</v>
      </c>
      <c r="G15" s="186">
        <f>'Datos '!G21</f>
        <v>94.1</v>
      </c>
      <c r="H15" s="218">
        <f>'Datos '!G22</f>
        <v>203</v>
      </c>
      <c r="I15" s="220" t="s">
        <v>0</v>
      </c>
      <c r="J15" s="247" t="s">
        <v>0</v>
      </c>
      <c r="K15" s="248" t="s">
        <v>0</v>
      </c>
      <c r="L15" s="275" t="s">
        <v>0</v>
      </c>
      <c r="M15" s="383" t="s">
        <v>0</v>
      </c>
      <c r="N15" s="425" t="str">
        <f>INDEX('(с)'!C120:D128,'(с)'!C119,1)</f>
        <v>x 1</v>
      </c>
      <c r="O15" s="425"/>
      <c r="P15" s="425"/>
      <c r="Q15" s="287" t="s">
        <v>0</v>
      </c>
      <c r="R15" s="426" t="str">
        <f>"Escala continua (centro = percentil. "&amp;AE23&amp;","</f>
        <v>Escala continua (centro = percentil. 50,</v>
      </c>
      <c r="S15" s="426"/>
      <c r="T15" s="426"/>
      <c r="U15" s="426"/>
      <c r="V15" s="426"/>
      <c r="W15" s="426"/>
      <c r="X15" s="426"/>
      <c r="Y15" s="426"/>
      <c r="Z15" s="426"/>
      <c r="AA15" s="426"/>
      <c r="AB15" s="426"/>
      <c r="AC15" s="325" t="s">
        <v>0</v>
      </c>
      <c r="AD15" s="138"/>
      <c r="AE15" s="138"/>
      <c r="AF15" s="138"/>
      <c r="AG15" s="138"/>
      <c r="AH15" s="138"/>
      <c r="AI15" s="362">
        <f t="shared" si="0"/>
        <v>0</v>
      </c>
      <c r="AJ15" s="21"/>
      <c r="AK15" s="21"/>
      <c r="AL15" s="21"/>
      <c r="AM15" s="21"/>
      <c r="AN15" s="138"/>
      <c r="AO15" s="138"/>
      <c r="AP15" s="138"/>
      <c r="AQ15" s="138"/>
      <c r="AR15" s="138"/>
      <c r="AS15" s="138"/>
      <c r="AT15" s="138"/>
      <c r="AU15" s="138"/>
      <c r="AV15" s="138"/>
    </row>
    <row r="16" spans="1:48" ht="16" customHeight="1">
      <c r="A16" s="138"/>
      <c r="B16" s="161" t="s">
        <v>0</v>
      </c>
      <c r="C16" s="162" t="s">
        <v>0</v>
      </c>
      <c r="D16" s="374" t="s">
        <v>0</v>
      </c>
      <c r="E16" s="374" t="s">
        <v>0</v>
      </c>
      <c r="F16" s="374" t="s">
        <v>0</v>
      </c>
      <c r="G16" s="174">
        <f>'Datos '!G21</f>
        <v>94.1</v>
      </c>
      <c r="H16" s="221">
        <f>'Datos '!G22</f>
        <v>203</v>
      </c>
      <c r="I16" s="374" t="s">
        <v>0</v>
      </c>
      <c r="J16" s="374" t="s">
        <v>0</v>
      </c>
      <c r="K16" s="374" t="s">
        <v>0</v>
      </c>
      <c r="L16" s="374" t="s">
        <v>2</v>
      </c>
      <c r="M16" s="382" t="s">
        <v>0</v>
      </c>
      <c r="N16" s="427" t="str">
        <f>INDEX('(с)'!C120:D128,'(с)'!C129,1)</f>
        <v>x 1</v>
      </c>
      <c r="O16" s="427"/>
      <c r="P16" s="427"/>
      <c r="Q16" s="288" t="s">
        <v>0</v>
      </c>
      <c r="R16" s="428" t="s">
        <v>6</v>
      </c>
      <c r="S16" s="428"/>
      <c r="T16" s="428"/>
      <c r="U16" s="428"/>
      <c r="V16" s="428"/>
      <c r="W16" s="428"/>
      <c r="X16" s="428"/>
      <c r="Y16" s="428"/>
      <c r="Z16" s="428"/>
      <c r="AA16" s="428"/>
      <c r="AB16" s="428"/>
      <c r="AC16" s="332" t="s">
        <v>0</v>
      </c>
      <c r="AD16" s="138"/>
      <c r="AE16" s="431" t="str">
        <f>VLOOKUP(INDEX('(с)'!$B$51:$B$135,'(с)'!$A$136,1),'Datos '!$E$7:$F$91,2,0)</f>
        <v>Chubut</v>
      </c>
      <c r="AF16" s="432"/>
      <c r="AG16" s="432"/>
      <c r="AH16" s="433"/>
      <c r="AI16" s="362">
        <f t="shared" si="0"/>
        <v>0</v>
      </c>
      <c r="AJ16" s="21"/>
      <c r="AK16" s="21"/>
      <c r="AL16" s="21"/>
      <c r="AM16" s="21"/>
      <c r="AN16" s="138"/>
      <c r="AO16" s="138"/>
      <c r="AP16" s="138"/>
      <c r="AQ16" s="138"/>
      <c r="AR16" s="138"/>
      <c r="AS16" s="138"/>
      <c r="AT16" s="138"/>
      <c r="AU16" s="138"/>
      <c r="AV16" s="138"/>
    </row>
    <row r="17" spans="1:247" ht="16" customHeight="1" thickBot="1">
      <c r="A17" s="138"/>
      <c r="B17" s="147" t="s">
        <v>0</v>
      </c>
      <c r="C17" s="163" t="s">
        <v>0</v>
      </c>
      <c r="D17" s="375" t="s">
        <v>0</v>
      </c>
      <c r="E17" s="375" t="s">
        <v>0</v>
      </c>
      <c r="F17" s="148" t="s">
        <v>0</v>
      </c>
      <c r="G17" s="188">
        <f>'Datos '!G11</f>
        <v>224.7</v>
      </c>
      <c r="H17" s="148"/>
      <c r="I17" s="224" t="s">
        <v>0</v>
      </c>
      <c r="J17" s="252" t="s">
        <v>0</v>
      </c>
      <c r="K17" s="254" t="s">
        <v>0</v>
      </c>
      <c r="L17" s="279" t="s">
        <v>2</v>
      </c>
      <c r="M17" s="383" t="s">
        <v>0</v>
      </c>
      <c r="N17" s="289" t="s">
        <v>0</v>
      </c>
      <c r="O17" s="289" t="s">
        <v>0</v>
      </c>
      <c r="P17" s="400" t="str">
        <f>TEXT(V17,"# ### ##0,0")&amp;"  "</f>
        <v xml:space="preserve">0,2  </v>
      </c>
      <c r="Q17" s="400"/>
      <c r="R17" s="400"/>
      <c r="S17" s="400"/>
      <c r="T17" s="400"/>
      <c r="U17" s="148" t="s">
        <v>0</v>
      </c>
      <c r="V17" s="312">
        <f>IF(G36&lt;0,G36,IF(V21&lt;D36,V21,D36))</f>
        <v>0.20200000000000001</v>
      </c>
      <c r="W17" s="312" t="s">
        <v>0</v>
      </c>
      <c r="X17" s="389">
        <f>C36</f>
        <v>307.60000000000002</v>
      </c>
      <c r="Y17" s="312" t="s">
        <v>0</v>
      </c>
      <c r="Z17" s="402" t="str">
        <f>"  "&amp;TEXT(X17,"# ### ##0,0")</f>
        <v xml:space="preserve">  307,6</v>
      </c>
      <c r="AA17" s="402"/>
      <c r="AB17" s="402"/>
      <c r="AC17" s="333" t="s">
        <v>0</v>
      </c>
      <c r="AD17" s="138"/>
      <c r="AE17" s="434">
        <f>VLOOKUP(INDEX('(с)'!$B$51:$B$135,'(с)'!$A$136,1),'Datos '!$E$7:$G$91,3,0)</f>
        <v>224.7</v>
      </c>
      <c r="AF17" s="435"/>
      <c r="AG17" s="435"/>
      <c r="AH17" s="345"/>
      <c r="AI17" s="362">
        <f t="shared" si="0"/>
        <v>0</v>
      </c>
      <c r="AJ17" s="21"/>
      <c r="AK17" s="21"/>
      <c r="AL17" s="21"/>
      <c r="AM17" s="21"/>
      <c r="AN17" s="138"/>
      <c r="AO17" s="138"/>
      <c r="AP17" s="138"/>
      <c r="AQ17" s="138"/>
      <c r="AR17" s="138"/>
      <c r="AS17" s="138"/>
      <c r="AT17" s="138"/>
      <c r="AU17" s="138"/>
      <c r="AV17" s="138"/>
    </row>
    <row r="18" spans="1:247" ht="16" customHeight="1" thickTop="1">
      <c r="A18" s="138"/>
      <c r="B18" s="161" t="s">
        <v>0</v>
      </c>
      <c r="C18" s="164" t="s">
        <v>0</v>
      </c>
      <c r="D18" s="374" t="s">
        <v>0</v>
      </c>
      <c r="E18" s="374" t="s">
        <v>0</v>
      </c>
      <c r="F18" s="148" t="s">
        <v>0</v>
      </c>
      <c r="G18" s="189">
        <f>'Datos '!G11</f>
        <v>224.7</v>
      </c>
      <c r="H18" s="148"/>
      <c r="I18" s="374" t="s">
        <v>0</v>
      </c>
      <c r="J18" s="374" t="s">
        <v>0</v>
      </c>
      <c r="K18" s="374" t="s">
        <v>0</v>
      </c>
      <c r="L18" s="374" t="s">
        <v>2</v>
      </c>
      <c r="M18" s="382" t="s">
        <v>0</v>
      </c>
      <c r="N18" s="289" t="s">
        <v>0</v>
      </c>
      <c r="O18" s="289" t="s">
        <v>0</v>
      </c>
      <c r="P18" s="400" t="str">
        <f>TEXT(V18,"# ### ##0,0")&amp;"  "</f>
        <v xml:space="preserve">24,4  </v>
      </c>
      <c r="Q18" s="400"/>
      <c r="R18" s="400"/>
      <c r="S18" s="400"/>
      <c r="T18" s="400"/>
      <c r="U18" s="294" t="s">
        <v>0</v>
      </c>
      <c r="V18" s="312">
        <f>V17+(V21-V17)/4</f>
        <v>24.364000000000001</v>
      </c>
      <c r="W18" s="312" t="s">
        <v>0</v>
      </c>
      <c r="X18" s="312">
        <f>H36</f>
        <v>243.94</v>
      </c>
      <c r="Y18" s="312" t="s">
        <v>0</v>
      </c>
      <c r="Z18" s="402" t="str">
        <f>"  "&amp;TEXT(X18,"# ### ##0,0")</f>
        <v xml:space="preserve">  243,9</v>
      </c>
      <c r="AA18" s="402"/>
      <c r="AB18" s="402"/>
      <c r="AC18" s="333" t="s">
        <v>0</v>
      </c>
      <c r="AD18" s="138"/>
      <c r="AE18" s="349" t="s">
        <v>3</v>
      </c>
      <c r="AF18" s="436" t="str">
        <f>IF('(с)'!$A$136&gt;24,"",ROMAN(RANK(AE17,'Datos '!G7:G30)))</f>
        <v>III</v>
      </c>
      <c r="AG18" s="436"/>
      <c r="AH18" s="350"/>
      <c r="AI18" s="362">
        <f t="shared" si="0"/>
        <v>0</v>
      </c>
      <c r="AJ18" s="21"/>
      <c r="AK18" s="21"/>
      <c r="AL18" s="21"/>
      <c r="AM18" s="21"/>
      <c r="AN18" s="138"/>
      <c r="AO18" s="138"/>
      <c r="AP18" s="138"/>
      <c r="AQ18" s="138"/>
      <c r="AR18" s="138"/>
      <c r="AS18" s="138"/>
      <c r="AT18" s="138"/>
      <c r="AU18" s="138"/>
      <c r="AV18" s="138"/>
    </row>
    <row r="19" spans="1:247" ht="16" customHeight="1">
      <c r="A19" s="138"/>
      <c r="B19" s="147" t="s">
        <v>0</v>
      </c>
      <c r="C19" s="154" t="s">
        <v>0</v>
      </c>
      <c r="D19" s="163" t="s">
        <v>0</v>
      </c>
      <c r="E19" s="163" t="s">
        <v>0</v>
      </c>
      <c r="F19" s="163" t="s">
        <v>0</v>
      </c>
      <c r="G19" s="190">
        <f>'Datos '!G26</f>
        <v>243.94</v>
      </c>
      <c r="H19" s="148"/>
      <c r="I19" s="148" t="s">
        <v>0</v>
      </c>
      <c r="J19" s="148" t="s">
        <v>0</v>
      </c>
      <c r="K19" s="375" t="s">
        <v>0</v>
      </c>
      <c r="L19" s="163" t="s">
        <v>2</v>
      </c>
      <c r="M19" s="383" t="s">
        <v>0</v>
      </c>
      <c r="N19" s="289" t="s">
        <v>0</v>
      </c>
      <c r="O19" s="289" t="s">
        <v>0</v>
      </c>
      <c r="P19" s="400" t="str">
        <f>TEXT(V19,"# ### ##0,0")&amp;"  "</f>
        <v xml:space="preserve">48,5  </v>
      </c>
      <c r="Q19" s="400"/>
      <c r="R19" s="400"/>
      <c r="S19" s="400"/>
      <c r="T19" s="400"/>
      <c r="U19" s="294" t="s">
        <v>0</v>
      </c>
      <c r="V19" s="312">
        <f>V17+(V21-V17)/4*2</f>
        <v>48.525999999999996</v>
      </c>
      <c r="W19" s="312" t="s">
        <v>0</v>
      </c>
      <c r="X19" s="312">
        <f>X18-(X18-V21)/4</f>
        <v>207.16749999999999</v>
      </c>
      <c r="Y19" s="312" t="s">
        <v>0</v>
      </c>
      <c r="Z19" s="402" t="str">
        <f>"  "&amp;TEXT(X19,"# ### ##0,0")</f>
        <v xml:space="preserve">  207,2</v>
      </c>
      <c r="AA19" s="402"/>
      <c r="AB19" s="402"/>
      <c r="AC19" s="333" t="s">
        <v>0</v>
      </c>
      <c r="AD19" s="138"/>
      <c r="AE19" s="351" t="s">
        <v>5</v>
      </c>
      <c r="AF19" s="438">
        <f>IF('(с)'!F147=1,AE17/'(с)'!D150,"")</f>
        <v>8.0817977198324523E-2</v>
      </c>
      <c r="AG19" s="438"/>
      <c r="AH19" s="350"/>
      <c r="AI19" s="362">
        <f t="shared" si="0"/>
        <v>0</v>
      </c>
      <c r="AJ19" s="21"/>
      <c r="AK19" s="21"/>
      <c r="AL19" s="21"/>
      <c r="AM19" s="21"/>
      <c r="AN19" s="138"/>
      <c r="AO19" s="138"/>
      <c r="AP19" s="138"/>
      <c r="AQ19" s="138"/>
      <c r="AR19" s="138"/>
      <c r="AS19" s="138"/>
      <c r="AT19" s="138"/>
      <c r="AU19" s="138"/>
      <c r="AV19" s="138"/>
    </row>
    <row r="20" spans="1:247" ht="16" customHeight="1" thickBot="1">
      <c r="A20" s="138"/>
      <c r="B20" s="161" t="s">
        <v>0</v>
      </c>
      <c r="C20" s="162" t="s">
        <v>0</v>
      </c>
      <c r="D20" s="164" t="s">
        <v>0</v>
      </c>
      <c r="E20" s="164" t="s">
        <v>0</v>
      </c>
      <c r="F20" s="164" t="s">
        <v>0</v>
      </c>
      <c r="G20" s="191">
        <f>'Datos '!G26</f>
        <v>243.94</v>
      </c>
      <c r="H20" s="148"/>
      <c r="I20" s="148" t="s">
        <v>0</v>
      </c>
      <c r="J20" s="148" t="s">
        <v>0</v>
      </c>
      <c r="K20" s="374" t="s">
        <v>0</v>
      </c>
      <c r="L20" s="374" t="s">
        <v>2</v>
      </c>
      <c r="M20" s="382" t="s">
        <v>0</v>
      </c>
      <c r="N20" s="289" t="s">
        <v>0</v>
      </c>
      <c r="O20" s="289" t="s">
        <v>0</v>
      </c>
      <c r="P20" s="400" t="str">
        <f>TEXT(V20,"# ### ##0,0")&amp;"  "</f>
        <v xml:space="preserve">72,7  </v>
      </c>
      <c r="Q20" s="400"/>
      <c r="R20" s="400"/>
      <c r="S20" s="400"/>
      <c r="T20" s="400"/>
      <c r="U20" s="294" t="s">
        <v>0</v>
      </c>
      <c r="V20" s="312">
        <f>V17+(V21-V17)/4*3</f>
        <v>72.687999999999988</v>
      </c>
      <c r="W20" s="312" t="s">
        <v>0</v>
      </c>
      <c r="X20" s="312">
        <f>X18-(X18-V21)/4*2</f>
        <v>170.39499999999998</v>
      </c>
      <c r="Y20" s="312" t="s">
        <v>0</v>
      </c>
      <c r="Z20" s="402" t="str">
        <f>"  "&amp;TEXT(X20,"# ### ##0,0")</f>
        <v xml:space="preserve">  170,4</v>
      </c>
      <c r="AA20" s="402"/>
      <c r="AB20" s="402"/>
      <c r="AC20" s="333" t="s">
        <v>0</v>
      </c>
      <c r="AD20" s="138"/>
      <c r="AE20" s="138"/>
      <c r="AF20" s="138"/>
      <c r="AG20" s="138"/>
      <c r="AH20" s="138"/>
      <c r="AI20" s="362">
        <f t="shared" si="0"/>
        <v>0</v>
      </c>
      <c r="AJ20" s="21"/>
      <c r="AK20" s="21"/>
      <c r="AL20" s="21"/>
      <c r="AM20" s="21"/>
      <c r="AN20" s="138"/>
      <c r="AO20" s="138"/>
      <c r="AP20" s="138"/>
      <c r="AQ20" s="138"/>
      <c r="AR20" s="138"/>
      <c r="AS20" s="138"/>
      <c r="AT20" s="138"/>
      <c r="AU20" s="138"/>
      <c r="AV20" s="138"/>
    </row>
    <row r="21" spans="1:247" ht="16" customHeight="1" thickBot="1">
      <c r="A21" s="138"/>
      <c r="B21" s="147" t="s">
        <v>0</v>
      </c>
      <c r="C21" s="154" t="s">
        <v>0</v>
      </c>
      <c r="D21" s="375" t="s">
        <v>0</v>
      </c>
      <c r="E21" s="375" t="s">
        <v>0</v>
      </c>
      <c r="F21" s="192" t="s">
        <v>0</v>
      </c>
      <c r="G21" s="194" t="s">
        <v>0</v>
      </c>
      <c r="H21" s="226">
        <f>'Datos '!G29</f>
        <v>21.48</v>
      </c>
      <c r="I21" s="148"/>
      <c r="J21" s="148" t="s">
        <v>0</v>
      </c>
      <c r="K21" s="148" t="s">
        <v>0</v>
      </c>
      <c r="L21" s="375" t="s">
        <v>0</v>
      </c>
      <c r="M21" s="384" t="s">
        <v>0</v>
      </c>
      <c r="N21" s="289" t="s">
        <v>0</v>
      </c>
      <c r="O21" s="289" t="s">
        <v>0</v>
      </c>
      <c r="P21" s="400" t="str">
        <f>TEXT(V21,"# ### ##0,0")&amp;"  "</f>
        <v xml:space="preserve">96,9  </v>
      </c>
      <c r="Q21" s="400"/>
      <c r="R21" s="400"/>
      <c r="S21" s="400"/>
      <c r="T21" s="400"/>
      <c r="U21" s="294" t="s">
        <v>0</v>
      </c>
      <c r="V21" s="390">
        <f>F36</f>
        <v>96.85</v>
      </c>
      <c r="W21" s="396" t="s">
        <v>0</v>
      </c>
      <c r="X21" s="396">
        <f>X18-(X18-V21)/4*3</f>
        <v>133.6225</v>
      </c>
      <c r="Y21" s="312" t="s">
        <v>0</v>
      </c>
      <c r="Z21" s="402" t="str">
        <f>"  "&amp;TEXT(X21,"# ### ##0,0")</f>
        <v xml:space="preserve">  133,6</v>
      </c>
      <c r="AA21" s="402"/>
      <c r="AB21" s="402"/>
      <c r="AC21" s="333" t="s">
        <v>0</v>
      </c>
      <c r="AD21" s="138"/>
      <c r="AE21" s="344" t="s">
        <v>7</v>
      </c>
      <c r="AF21" s="354"/>
      <c r="AG21" s="355"/>
      <c r="AH21" s="356"/>
      <c r="AI21" s="362">
        <f t="shared" si="0"/>
        <v>0</v>
      </c>
      <c r="AJ21" s="21"/>
      <c r="AK21" s="365"/>
      <c r="AL21" s="365"/>
      <c r="AM21" s="365"/>
      <c r="AN21" s="138"/>
      <c r="AO21" s="138"/>
      <c r="AP21" s="138"/>
      <c r="AQ21" s="138"/>
      <c r="AR21" s="138"/>
      <c r="AS21" s="138"/>
      <c r="AT21" s="138"/>
      <c r="AU21" s="138"/>
      <c r="AV21" s="138"/>
    </row>
    <row r="22" spans="1:247" ht="16" customHeight="1" thickBot="1">
      <c r="A22" s="138"/>
      <c r="B22" s="161" t="s">
        <v>0</v>
      </c>
      <c r="C22" s="162" t="s">
        <v>0</v>
      </c>
      <c r="D22" s="374" t="s">
        <v>0</v>
      </c>
      <c r="E22" s="374" t="s">
        <v>0</v>
      </c>
      <c r="F22" s="374" t="s">
        <v>0</v>
      </c>
      <c r="G22" s="374" t="s">
        <v>0</v>
      </c>
      <c r="H22" s="191">
        <f>'Datos '!G29</f>
        <v>21.48</v>
      </c>
      <c r="I22" s="148"/>
      <c r="J22" s="148" t="s">
        <v>0</v>
      </c>
      <c r="K22" s="148" t="s">
        <v>0</v>
      </c>
      <c r="L22" s="374" t="s">
        <v>0</v>
      </c>
      <c r="M22" s="397" t="s">
        <v>0</v>
      </c>
      <c r="N22" s="403" t="s">
        <v>0</v>
      </c>
      <c r="O22" s="403"/>
      <c r="P22" s="403"/>
      <c r="Q22" s="403"/>
      <c r="R22" s="403"/>
      <c r="S22" s="403"/>
      <c r="T22" s="403"/>
      <c r="U22" s="295" t="s">
        <v>0</v>
      </c>
      <c r="V22" s="145" t="s">
        <v>0</v>
      </c>
      <c r="W22" s="145" t="s">
        <v>0</v>
      </c>
      <c r="X22" s="145" t="s">
        <v>0</v>
      </c>
      <c r="Y22" s="145" t="s">
        <v>0</v>
      </c>
      <c r="Z22" s="145" t="s">
        <v>0</v>
      </c>
      <c r="AA22" s="145" t="s">
        <v>0</v>
      </c>
      <c r="AB22" s="334" t="s">
        <v>0</v>
      </c>
      <c r="AC22" s="333" t="s">
        <v>0</v>
      </c>
      <c r="AD22" s="138"/>
      <c r="AE22" s="357" t="s">
        <v>8</v>
      </c>
      <c r="AF22" s="358"/>
      <c r="AH22" s="359"/>
      <c r="AI22" s="362">
        <f t="shared" si="0"/>
        <v>0</v>
      </c>
      <c r="AJ22" s="365"/>
      <c r="AK22" s="365"/>
      <c r="AL22" s="365"/>
      <c r="AM22" s="365"/>
      <c r="AN22" s="138"/>
      <c r="AO22" s="138"/>
      <c r="AP22" s="138"/>
      <c r="AQ22" s="138"/>
      <c r="AR22" s="138"/>
      <c r="AS22" s="138"/>
      <c r="AT22" s="138"/>
      <c r="AU22" s="138"/>
      <c r="AV22" s="138"/>
    </row>
    <row r="23" spans="1:247" s="138" customFormat="1" ht="14.4" customHeight="1" thickBot="1">
      <c r="B23" s="370" t="s">
        <v>0</v>
      </c>
      <c r="C23" s="371" t="s">
        <v>0</v>
      </c>
      <c r="D23" s="379" t="s">
        <v>0</v>
      </c>
      <c r="E23" s="379" t="s">
        <v>0</v>
      </c>
      <c r="F23" s="373" t="s">
        <v>0</v>
      </c>
      <c r="G23" s="379" t="s">
        <v>0</v>
      </c>
      <c r="H23" s="373" t="s">
        <v>0</v>
      </c>
      <c r="I23" s="376" t="s">
        <v>0</v>
      </c>
      <c r="J23" s="377" t="s">
        <v>0</v>
      </c>
      <c r="K23" s="378" t="s">
        <v>0</v>
      </c>
      <c r="L23" s="379" t="s">
        <v>0</v>
      </c>
      <c r="M23" s="385" t="s">
        <v>0</v>
      </c>
      <c r="N23" s="373" t="s">
        <v>0</v>
      </c>
      <c r="O23" s="373"/>
      <c r="P23" s="373" t="s">
        <v>0</v>
      </c>
      <c r="Q23" s="373"/>
      <c r="R23" s="373" t="s">
        <v>0</v>
      </c>
      <c r="S23" s="373"/>
      <c r="T23" s="373" t="s">
        <v>0</v>
      </c>
      <c r="U23" s="373"/>
      <c r="V23" s="373" t="s">
        <v>0</v>
      </c>
      <c r="W23" s="373"/>
      <c r="X23" s="373" t="s">
        <v>0</v>
      </c>
      <c r="Y23" s="373"/>
      <c r="Z23" s="373" t="s">
        <v>0</v>
      </c>
      <c r="AA23" s="373" t="s">
        <v>0</v>
      </c>
      <c r="AB23" s="373" t="s">
        <v>0</v>
      </c>
      <c r="AC23" s="335" t="s">
        <v>0</v>
      </c>
      <c r="AE23" s="361">
        <v>50</v>
      </c>
      <c r="AF23" s="423"/>
      <c r="AG23" s="423"/>
      <c r="AH23" s="424"/>
      <c r="AI23" s="362">
        <f>$AE$23</f>
        <v>50</v>
      </c>
      <c r="AJ23" s="366"/>
      <c r="AK23" s="366"/>
      <c r="AL23" s="366"/>
      <c r="AM23" s="366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  <c r="HZ23" s="137"/>
      <c r="IA23" s="137"/>
      <c r="IB23" s="137"/>
      <c r="IC23" s="137"/>
      <c r="ID23" s="137"/>
      <c r="IE23" s="137"/>
      <c r="IF23" s="137"/>
      <c r="IG23" s="137"/>
      <c r="IH23" s="137"/>
      <c r="II23" s="137"/>
      <c r="IJ23" s="137"/>
      <c r="IK23" s="137"/>
      <c r="IL23" s="137"/>
      <c r="IM23" s="137"/>
    </row>
    <row r="24" spans="1:247" s="138" customFormat="1" ht="14.4" customHeight="1">
      <c r="B24" s="138" t="s">
        <v>0</v>
      </c>
      <c r="C24" s="138" t="s">
        <v>0</v>
      </c>
      <c r="D24" s="138" t="s">
        <v>0</v>
      </c>
      <c r="E24" s="138" t="s">
        <v>0</v>
      </c>
      <c r="F24" s="138" t="s">
        <v>0</v>
      </c>
      <c r="G24" s="138" t="s">
        <v>0</v>
      </c>
      <c r="H24" s="138" t="s">
        <v>0</v>
      </c>
      <c r="I24" s="138" t="s">
        <v>0</v>
      </c>
      <c r="J24" s="138" t="s">
        <v>0</v>
      </c>
      <c r="K24" s="138" t="s">
        <v>0</v>
      </c>
      <c r="L24" s="138" t="s">
        <v>0</v>
      </c>
      <c r="AE24" s="388" t="s">
        <v>9</v>
      </c>
      <c r="AF24" s="388"/>
      <c r="AG24" s="388"/>
      <c r="AI24" s="362">
        <f>$AE$23</f>
        <v>50</v>
      </c>
      <c r="AJ24" s="366"/>
      <c r="AK24" s="366"/>
      <c r="AL24" s="366"/>
      <c r="AM24" s="366"/>
      <c r="BI24" s="137"/>
      <c r="BJ24" s="137"/>
      <c r="BK24" s="137"/>
      <c r="BL24" s="137"/>
      <c r="BM24" s="137"/>
      <c r="BN24" s="137"/>
      <c r="BO24" s="137"/>
      <c r="BP24" s="137"/>
      <c r="BQ24" s="137"/>
      <c r="BR24" s="137"/>
      <c r="BS24" s="137"/>
      <c r="BT24" s="137"/>
      <c r="BU24" s="137"/>
      <c r="BV24" s="137"/>
      <c r="BW24" s="137"/>
      <c r="BX24" s="137"/>
      <c r="BY24" s="137"/>
      <c r="BZ24" s="137"/>
      <c r="CA24" s="137"/>
      <c r="CB24" s="137"/>
      <c r="CC24" s="137"/>
      <c r="CD24" s="137"/>
      <c r="CE24" s="137"/>
      <c r="CF24" s="137"/>
      <c r="CG24" s="137"/>
      <c r="CH24" s="137"/>
      <c r="CI24" s="137"/>
      <c r="CJ24" s="137"/>
      <c r="CK24" s="137"/>
      <c r="CL24" s="137"/>
      <c r="CM24" s="137"/>
      <c r="CN24" s="137"/>
      <c r="CO24" s="137"/>
      <c r="CP24" s="137"/>
      <c r="CQ24" s="137"/>
      <c r="CR24" s="137"/>
      <c r="CS24" s="137"/>
      <c r="CT24" s="137"/>
      <c r="CU24" s="137"/>
      <c r="CV24" s="137"/>
      <c r="CW24" s="137"/>
      <c r="CX24" s="137"/>
      <c r="CY24" s="137"/>
      <c r="CZ24" s="137"/>
      <c r="DA24" s="137"/>
      <c r="DB24" s="137"/>
      <c r="DC24" s="137"/>
      <c r="DD24" s="137"/>
      <c r="DE24" s="137"/>
      <c r="DF24" s="137"/>
      <c r="DG24" s="137"/>
      <c r="DH24" s="137"/>
      <c r="DI24" s="137"/>
      <c r="DJ24" s="137"/>
      <c r="DK24" s="137"/>
      <c r="DL24" s="137"/>
      <c r="DM24" s="137"/>
      <c r="DN24" s="137"/>
      <c r="DO24" s="137"/>
      <c r="DP24" s="137"/>
      <c r="DQ24" s="137"/>
      <c r="DR24" s="137"/>
      <c r="DS24" s="137"/>
      <c r="DT24" s="137"/>
      <c r="DU24" s="137"/>
      <c r="DV24" s="137"/>
      <c r="DW24" s="137"/>
      <c r="DX24" s="137"/>
      <c r="DY24" s="137"/>
      <c r="DZ24" s="137"/>
      <c r="EA24" s="137"/>
      <c r="EB24" s="137"/>
      <c r="EC24" s="137"/>
      <c r="ED24" s="137"/>
      <c r="EE24" s="137"/>
      <c r="EF24" s="137"/>
      <c r="EG24" s="137"/>
      <c r="EH24" s="137"/>
      <c r="EI24" s="137"/>
      <c r="EJ24" s="137"/>
      <c r="EK24" s="137"/>
      <c r="EL24" s="137"/>
      <c r="EM24" s="137"/>
      <c r="EN24" s="137"/>
      <c r="EO24" s="137"/>
      <c r="EP24" s="137"/>
      <c r="EQ24" s="137"/>
      <c r="ER24" s="137"/>
      <c r="ES24" s="137"/>
      <c r="ET24" s="137"/>
      <c r="EU24" s="137"/>
      <c r="EV24" s="137"/>
      <c r="EW24" s="137"/>
      <c r="EX24" s="137"/>
      <c r="EY24" s="137"/>
      <c r="EZ24" s="137"/>
      <c r="FA24" s="137"/>
      <c r="FB24" s="137"/>
      <c r="FC24" s="137"/>
      <c r="FD24" s="137"/>
      <c r="FE24" s="137"/>
      <c r="FF24" s="137"/>
      <c r="FG24" s="137"/>
      <c r="FH24" s="137"/>
      <c r="FI24" s="137"/>
      <c r="FJ24" s="137"/>
      <c r="FK24" s="137"/>
      <c r="FL24" s="137"/>
      <c r="FM24" s="137"/>
      <c r="FN24" s="137"/>
      <c r="FO24" s="137"/>
      <c r="FP24" s="137"/>
      <c r="FQ24" s="137"/>
      <c r="FR24" s="137"/>
      <c r="FS24" s="137"/>
      <c r="FT24" s="137"/>
      <c r="FU24" s="137"/>
      <c r="FV24" s="137"/>
      <c r="FW24" s="137"/>
      <c r="FX24" s="137"/>
      <c r="FY24" s="137"/>
      <c r="FZ24" s="137"/>
      <c r="GA24" s="137"/>
      <c r="GB24" s="137"/>
      <c r="GC24" s="137"/>
      <c r="GD24" s="137"/>
      <c r="GE24" s="137"/>
      <c r="GF24" s="137"/>
      <c r="GG24" s="137"/>
      <c r="GH24" s="137"/>
      <c r="GI24" s="137"/>
      <c r="GJ24" s="137"/>
      <c r="GK24" s="137"/>
      <c r="GL24" s="137"/>
      <c r="GM24" s="137"/>
      <c r="GN24" s="137"/>
      <c r="GO24" s="137"/>
      <c r="GP24" s="137"/>
      <c r="GQ24" s="137"/>
      <c r="GR24" s="137"/>
      <c r="GS24" s="137"/>
      <c r="GT24" s="137"/>
      <c r="GU24" s="137"/>
      <c r="GV24" s="137"/>
      <c r="GW24" s="137"/>
      <c r="GX24" s="137"/>
      <c r="GY24" s="137"/>
      <c r="GZ24" s="137"/>
      <c r="HA24" s="137"/>
      <c r="HB24" s="137"/>
      <c r="HC24" s="137"/>
      <c r="HD24" s="137"/>
      <c r="HE24" s="137"/>
      <c r="HF24" s="137"/>
      <c r="HG24" s="137"/>
      <c r="HH24" s="137"/>
      <c r="HI24" s="137"/>
      <c r="HJ24" s="137"/>
      <c r="HK24" s="137"/>
      <c r="HL24" s="137"/>
      <c r="HM24" s="137"/>
      <c r="HN24" s="137"/>
      <c r="HO24" s="137"/>
      <c r="HP24" s="137"/>
      <c r="HQ24" s="137"/>
      <c r="HR24" s="137"/>
      <c r="HS24" s="137"/>
      <c r="HT24" s="137"/>
      <c r="HU24" s="137"/>
      <c r="HV24" s="137"/>
      <c r="HW24" s="137"/>
      <c r="HX24" s="137"/>
      <c r="HY24" s="137"/>
      <c r="HZ24" s="137"/>
      <c r="IA24" s="137"/>
      <c r="IB24" s="137"/>
      <c r="IC24" s="137"/>
      <c r="ID24" s="137"/>
      <c r="IE24" s="137"/>
      <c r="IF24" s="137"/>
      <c r="IG24" s="137"/>
      <c r="IH24" s="137"/>
      <c r="II24" s="137"/>
      <c r="IJ24" s="137"/>
      <c r="IK24" s="137"/>
      <c r="IL24" s="137"/>
      <c r="IM24" s="137"/>
    </row>
    <row r="25" spans="1:247" s="138" customFormat="1" ht="10.25" customHeight="1">
      <c r="E25" s="138" t="s">
        <v>0</v>
      </c>
      <c r="F25" s="138" t="s">
        <v>0</v>
      </c>
      <c r="G25" s="138" t="s">
        <v>0</v>
      </c>
      <c r="H25" s="138" t="s">
        <v>0</v>
      </c>
      <c r="I25" s="138" t="s">
        <v>0</v>
      </c>
      <c r="J25" s="138" t="s">
        <v>0</v>
      </c>
      <c r="K25" s="138" t="s">
        <v>0</v>
      </c>
      <c r="L25" s="138" t="s">
        <v>0</v>
      </c>
      <c r="AE25" s="388"/>
      <c r="AF25" s="388"/>
      <c r="AG25" s="388"/>
      <c r="AI25" s="362">
        <f>$AE$23</f>
        <v>50</v>
      </c>
      <c r="AJ25" s="21"/>
      <c r="AK25" s="21"/>
      <c r="AL25" s="21"/>
      <c r="AM25" s="21"/>
      <c r="BI25" s="137"/>
      <c r="BJ25" s="137"/>
      <c r="BK25" s="137"/>
      <c r="BL25" s="137"/>
      <c r="BM25" s="137"/>
      <c r="BN25" s="137"/>
      <c r="BO25" s="137"/>
      <c r="BP25" s="137"/>
      <c r="BQ25" s="137"/>
      <c r="BR25" s="137"/>
      <c r="BS25" s="137"/>
      <c r="BT25" s="137"/>
      <c r="BU25" s="137"/>
      <c r="BV25" s="137"/>
      <c r="BW25" s="137"/>
      <c r="BX25" s="137"/>
      <c r="BY25" s="137"/>
      <c r="BZ25" s="137"/>
      <c r="CA25" s="137"/>
      <c r="CB25" s="137"/>
      <c r="CC25" s="137"/>
      <c r="CD25" s="137"/>
      <c r="CE25" s="137"/>
      <c r="CF25" s="137"/>
      <c r="CG25" s="137"/>
      <c r="CH25" s="137"/>
      <c r="CI25" s="137"/>
      <c r="CJ25" s="137"/>
      <c r="CK25" s="137"/>
      <c r="CL25" s="137"/>
      <c r="CM25" s="137"/>
      <c r="CN25" s="137"/>
      <c r="CO25" s="137"/>
      <c r="CP25" s="137"/>
      <c r="CQ25" s="137"/>
      <c r="CR25" s="137"/>
      <c r="CS25" s="137"/>
      <c r="CT25" s="137"/>
      <c r="CU25" s="137"/>
      <c r="CV25" s="137"/>
      <c r="CW25" s="137"/>
      <c r="CX25" s="137"/>
      <c r="CY25" s="137"/>
      <c r="CZ25" s="137"/>
      <c r="DA25" s="137"/>
      <c r="DB25" s="137"/>
      <c r="DC25" s="137"/>
      <c r="DD25" s="137"/>
      <c r="DE25" s="137"/>
      <c r="DF25" s="137"/>
      <c r="DG25" s="137"/>
      <c r="DH25" s="137"/>
      <c r="DI25" s="137"/>
      <c r="DJ25" s="137"/>
      <c r="DK25" s="137"/>
      <c r="DL25" s="137"/>
      <c r="DM25" s="137"/>
      <c r="DN25" s="137"/>
      <c r="DO25" s="137"/>
      <c r="DP25" s="137"/>
      <c r="DQ25" s="137"/>
      <c r="DR25" s="137"/>
      <c r="DS25" s="137"/>
      <c r="DT25" s="137"/>
      <c r="DU25" s="137"/>
      <c r="DV25" s="137"/>
      <c r="DW25" s="137"/>
      <c r="DX25" s="137"/>
      <c r="DY25" s="137"/>
      <c r="DZ25" s="137"/>
      <c r="EA25" s="137"/>
      <c r="EB25" s="137"/>
      <c r="EC25" s="137"/>
      <c r="ED25" s="137"/>
      <c r="EE25" s="137"/>
      <c r="EF25" s="137"/>
      <c r="EG25" s="137"/>
      <c r="EH25" s="137"/>
      <c r="EI25" s="137"/>
      <c r="EJ25" s="137"/>
      <c r="EK25" s="137"/>
      <c r="EL25" s="137"/>
      <c r="EM25" s="137"/>
      <c r="EN25" s="137"/>
      <c r="EO25" s="137"/>
      <c r="EP25" s="137"/>
      <c r="EQ25" s="137"/>
      <c r="ER25" s="137"/>
      <c r="ES25" s="137"/>
      <c r="ET25" s="137"/>
      <c r="EU25" s="137"/>
      <c r="EV25" s="137"/>
      <c r="EW25" s="137"/>
      <c r="EX25" s="137"/>
      <c r="EY25" s="137"/>
      <c r="EZ25" s="137"/>
      <c r="FA25" s="137"/>
      <c r="FB25" s="137"/>
      <c r="FC25" s="137"/>
      <c r="FD25" s="137"/>
      <c r="FE25" s="137"/>
      <c r="FF25" s="137"/>
      <c r="FG25" s="137"/>
      <c r="FH25" s="137"/>
      <c r="FI25" s="137"/>
      <c r="FJ25" s="137"/>
      <c r="FK25" s="137"/>
      <c r="FL25" s="137"/>
      <c r="FM25" s="137"/>
      <c r="FN25" s="137"/>
      <c r="FO25" s="137"/>
      <c r="FP25" s="137"/>
      <c r="FQ25" s="137"/>
      <c r="FR25" s="137"/>
      <c r="FS25" s="137"/>
      <c r="FT25" s="137"/>
      <c r="FU25" s="137"/>
      <c r="FV25" s="137"/>
      <c r="FW25" s="137"/>
      <c r="FX25" s="137"/>
      <c r="FY25" s="137"/>
      <c r="FZ25" s="137"/>
      <c r="GA25" s="137"/>
      <c r="GB25" s="137"/>
      <c r="GC25" s="137"/>
      <c r="GD25" s="137"/>
      <c r="GE25" s="137"/>
      <c r="GF25" s="137"/>
      <c r="GG25" s="137"/>
      <c r="GH25" s="137"/>
      <c r="GI25" s="137"/>
      <c r="GJ25" s="137"/>
      <c r="GK25" s="137"/>
      <c r="GL25" s="137"/>
      <c r="GM25" s="137"/>
      <c r="GN25" s="137"/>
      <c r="GO25" s="137"/>
      <c r="GP25" s="137"/>
      <c r="GQ25" s="137"/>
      <c r="GR25" s="137"/>
      <c r="GS25" s="137"/>
      <c r="GT25" s="137"/>
      <c r="GU25" s="137"/>
      <c r="GV25" s="137"/>
      <c r="GW25" s="137"/>
      <c r="GX25" s="137"/>
      <c r="GY25" s="137"/>
      <c r="GZ25" s="137"/>
      <c r="HA25" s="137"/>
      <c r="HB25" s="137"/>
      <c r="HC25" s="137"/>
      <c r="HD25" s="137"/>
      <c r="HE25" s="137"/>
      <c r="HF25" s="137"/>
      <c r="HG25" s="137"/>
      <c r="HH25" s="137"/>
      <c r="HI25" s="137"/>
      <c r="HJ25" s="137"/>
      <c r="HK25" s="137"/>
      <c r="HL25" s="137"/>
      <c r="HM25" s="137"/>
      <c r="HN25" s="137"/>
      <c r="HO25" s="137"/>
      <c r="HP25" s="137"/>
      <c r="HQ25" s="137"/>
      <c r="HR25" s="137"/>
      <c r="HS25" s="137"/>
      <c r="HT25" s="137"/>
      <c r="HU25" s="137"/>
      <c r="HV25" s="137"/>
      <c r="HW25" s="137"/>
      <c r="HX25" s="137"/>
      <c r="HY25" s="137"/>
      <c r="HZ25" s="137"/>
      <c r="IA25" s="137"/>
      <c r="IB25" s="137"/>
      <c r="IC25" s="137"/>
      <c r="ID25" s="137"/>
      <c r="IE25" s="137"/>
      <c r="IF25" s="137"/>
      <c r="IG25" s="137"/>
      <c r="IH25" s="137"/>
      <c r="II25" s="137"/>
      <c r="IJ25" s="137"/>
      <c r="IK25" s="137"/>
      <c r="IL25" s="137"/>
      <c r="IM25" s="137"/>
    </row>
    <row r="26" spans="1:247" s="138" customFormat="1" ht="23.4" customHeight="1">
      <c r="B26" s="169" t="s">
        <v>10</v>
      </c>
      <c r="E26" s="138" t="s">
        <v>0</v>
      </c>
      <c r="F26" s="138" t="s">
        <v>0</v>
      </c>
      <c r="G26" s="138" t="s">
        <v>0</v>
      </c>
      <c r="H26" s="138" t="s">
        <v>0</v>
      </c>
      <c r="I26" s="138" t="s">
        <v>0</v>
      </c>
      <c r="J26" s="138" t="s">
        <v>0</v>
      </c>
      <c r="K26" s="138" t="s">
        <v>0</v>
      </c>
      <c r="L26" s="138" t="s">
        <v>0</v>
      </c>
      <c r="AE26" s="388"/>
      <c r="AF26" s="388"/>
      <c r="AG26" s="388"/>
      <c r="AI26" s="362">
        <f>$AE$23</f>
        <v>50</v>
      </c>
      <c r="AJ26" s="21"/>
      <c r="AK26" s="21"/>
      <c r="AL26" s="21"/>
      <c r="AM26" s="21"/>
      <c r="BI26" s="137"/>
      <c r="BJ26" s="137"/>
      <c r="BK26" s="137"/>
      <c r="BL26" s="137"/>
      <c r="BM26" s="137"/>
      <c r="BN26" s="137"/>
      <c r="BO26" s="137"/>
      <c r="BP26" s="137"/>
      <c r="BQ26" s="137"/>
      <c r="BR26" s="137"/>
      <c r="BS26" s="137"/>
      <c r="BT26" s="137"/>
      <c r="BU26" s="137"/>
      <c r="BV26" s="137"/>
      <c r="BW26" s="137"/>
      <c r="BX26" s="137"/>
      <c r="BY26" s="137"/>
      <c r="BZ26" s="137"/>
      <c r="CA26" s="137"/>
      <c r="CB26" s="137"/>
      <c r="CC26" s="137"/>
      <c r="CD26" s="137"/>
      <c r="CE26" s="137"/>
      <c r="CF26" s="137"/>
      <c r="CG26" s="137"/>
      <c r="CH26" s="137"/>
      <c r="CI26" s="137"/>
      <c r="CJ26" s="137"/>
      <c r="CK26" s="137"/>
      <c r="CL26" s="137"/>
      <c r="CM26" s="137"/>
      <c r="CN26" s="137"/>
      <c r="CO26" s="137"/>
      <c r="CP26" s="137"/>
      <c r="CQ26" s="137"/>
      <c r="CR26" s="137"/>
      <c r="CS26" s="137"/>
      <c r="CT26" s="137"/>
      <c r="CU26" s="137"/>
      <c r="CV26" s="137"/>
      <c r="CW26" s="137"/>
      <c r="CX26" s="137"/>
      <c r="CY26" s="137"/>
      <c r="CZ26" s="137"/>
      <c r="DA26" s="137"/>
      <c r="DB26" s="137"/>
      <c r="DC26" s="137"/>
      <c r="DD26" s="137"/>
      <c r="DE26" s="137"/>
      <c r="DF26" s="137"/>
      <c r="DG26" s="137"/>
      <c r="DH26" s="137"/>
      <c r="DI26" s="137"/>
      <c r="DJ26" s="137"/>
      <c r="DK26" s="137"/>
      <c r="DL26" s="137"/>
      <c r="DM26" s="137"/>
      <c r="DN26" s="137"/>
      <c r="DO26" s="137"/>
      <c r="DP26" s="137"/>
      <c r="DQ26" s="137"/>
      <c r="DR26" s="137"/>
      <c r="DS26" s="137"/>
      <c r="DT26" s="137"/>
      <c r="DU26" s="137"/>
      <c r="DV26" s="137"/>
      <c r="DW26" s="137"/>
      <c r="DX26" s="137"/>
      <c r="DY26" s="137"/>
      <c r="DZ26" s="137"/>
      <c r="EA26" s="137"/>
      <c r="EB26" s="137"/>
      <c r="EC26" s="137"/>
      <c r="ED26" s="137"/>
      <c r="EE26" s="137"/>
      <c r="EF26" s="137"/>
      <c r="EG26" s="137"/>
      <c r="EH26" s="137"/>
      <c r="EI26" s="137"/>
      <c r="EJ26" s="137"/>
      <c r="EK26" s="137"/>
      <c r="EL26" s="137"/>
      <c r="EM26" s="137"/>
      <c r="EN26" s="137"/>
      <c r="EO26" s="137"/>
      <c r="EP26" s="137"/>
      <c r="EQ26" s="137"/>
      <c r="ER26" s="137"/>
      <c r="ES26" s="137"/>
      <c r="ET26" s="137"/>
      <c r="EU26" s="137"/>
      <c r="EV26" s="137"/>
      <c r="EW26" s="137"/>
      <c r="EX26" s="137"/>
      <c r="EY26" s="137"/>
      <c r="EZ26" s="137"/>
      <c r="FA26" s="137"/>
      <c r="FB26" s="137"/>
      <c r="FC26" s="137"/>
      <c r="FD26" s="137"/>
      <c r="FE26" s="137"/>
      <c r="FF26" s="137"/>
      <c r="FG26" s="137"/>
      <c r="FH26" s="137"/>
      <c r="FI26" s="137"/>
      <c r="FJ26" s="137"/>
      <c r="FK26" s="137"/>
      <c r="FL26" s="137"/>
      <c r="FM26" s="137"/>
      <c r="FN26" s="137"/>
      <c r="FO26" s="137"/>
      <c r="FP26" s="137"/>
      <c r="FQ26" s="137"/>
      <c r="FR26" s="137"/>
      <c r="FS26" s="137"/>
      <c r="FT26" s="137"/>
      <c r="FU26" s="137"/>
      <c r="FV26" s="137"/>
      <c r="FW26" s="137"/>
      <c r="FX26" s="137"/>
      <c r="FY26" s="137"/>
      <c r="FZ26" s="137"/>
      <c r="GA26" s="137"/>
      <c r="GB26" s="137"/>
      <c r="GC26" s="137"/>
      <c r="GD26" s="137"/>
      <c r="GE26" s="137"/>
      <c r="GF26" s="137"/>
      <c r="GG26" s="137"/>
      <c r="GH26" s="137"/>
      <c r="GI26" s="137"/>
      <c r="GJ26" s="137"/>
      <c r="GK26" s="137"/>
      <c r="GL26" s="137"/>
      <c r="GM26" s="137"/>
      <c r="GN26" s="137"/>
      <c r="GO26" s="137"/>
      <c r="GP26" s="137"/>
      <c r="GQ26" s="137"/>
      <c r="GR26" s="137"/>
      <c r="GS26" s="137"/>
      <c r="GT26" s="137"/>
      <c r="GU26" s="137"/>
      <c r="GV26" s="137"/>
      <c r="GW26" s="137"/>
      <c r="GX26" s="137"/>
      <c r="GY26" s="137"/>
      <c r="GZ26" s="137"/>
      <c r="HA26" s="137"/>
      <c r="HB26" s="137"/>
      <c r="HC26" s="137"/>
      <c r="HD26" s="137"/>
      <c r="HE26" s="137"/>
      <c r="HF26" s="137"/>
      <c r="HG26" s="137"/>
      <c r="HH26" s="137"/>
      <c r="HI26" s="137"/>
      <c r="HJ26" s="137"/>
      <c r="HK26" s="137"/>
      <c r="HL26" s="137"/>
      <c r="HM26" s="137"/>
      <c r="HN26" s="137"/>
      <c r="HO26" s="137"/>
      <c r="HP26" s="137"/>
      <c r="HQ26" s="137"/>
      <c r="HR26" s="137"/>
      <c r="HS26" s="137"/>
      <c r="HT26" s="137"/>
      <c r="HU26" s="137"/>
      <c r="HV26" s="137"/>
      <c r="HW26" s="137"/>
      <c r="HX26" s="137"/>
      <c r="HY26" s="137"/>
      <c r="HZ26" s="137"/>
      <c r="IA26" s="137"/>
      <c r="IB26" s="137"/>
      <c r="IC26" s="137"/>
      <c r="ID26" s="137"/>
      <c r="IE26" s="137"/>
      <c r="IF26" s="137"/>
      <c r="IG26" s="137"/>
      <c r="IH26" s="137"/>
      <c r="II26" s="137"/>
      <c r="IJ26" s="137"/>
      <c r="IK26" s="137"/>
      <c r="IL26" s="137"/>
      <c r="IM26" s="137"/>
    </row>
    <row r="27" spans="1:247" s="138" customFormat="1" ht="22.25" customHeight="1">
      <c r="B27" s="169" t="s">
        <v>11</v>
      </c>
      <c r="E27" s="138" t="s">
        <v>0</v>
      </c>
      <c r="F27" s="138" t="s">
        <v>0</v>
      </c>
      <c r="G27" s="138" t="s">
        <v>0</v>
      </c>
      <c r="H27" s="138" t="s">
        <v>0</v>
      </c>
      <c r="I27" s="138" t="s">
        <v>0</v>
      </c>
      <c r="J27" s="138" t="s">
        <v>0</v>
      </c>
      <c r="K27" s="138" t="s">
        <v>0</v>
      </c>
      <c r="L27" s="138" t="s">
        <v>0</v>
      </c>
      <c r="AI27" s="362">
        <f>$AE$23</f>
        <v>50</v>
      </c>
      <c r="AJ27" s="21"/>
      <c r="BI27" s="137"/>
      <c r="BJ27" s="137"/>
      <c r="BK27" s="137"/>
      <c r="BL27" s="137"/>
      <c r="BM27" s="137"/>
      <c r="BN27" s="137"/>
      <c r="BO27" s="137"/>
      <c r="BP27" s="137"/>
      <c r="BQ27" s="137"/>
      <c r="BR27" s="137"/>
      <c r="BS27" s="137"/>
      <c r="BT27" s="137"/>
      <c r="BU27" s="137"/>
      <c r="BV27" s="137"/>
      <c r="BW27" s="137"/>
      <c r="BX27" s="137"/>
      <c r="BY27" s="137"/>
      <c r="BZ27" s="137"/>
      <c r="CA27" s="137"/>
      <c r="CB27" s="137"/>
      <c r="CC27" s="137"/>
      <c r="CD27" s="137"/>
      <c r="CE27" s="137"/>
      <c r="CF27" s="137"/>
      <c r="CG27" s="137"/>
      <c r="CH27" s="137"/>
      <c r="CI27" s="137"/>
      <c r="CJ27" s="137"/>
      <c r="CK27" s="137"/>
      <c r="CL27" s="137"/>
      <c r="CM27" s="137"/>
      <c r="CN27" s="137"/>
      <c r="CO27" s="137"/>
      <c r="CP27" s="137"/>
      <c r="CQ27" s="137"/>
      <c r="CR27" s="137"/>
      <c r="CS27" s="137"/>
      <c r="CT27" s="137"/>
      <c r="CU27" s="137"/>
      <c r="CV27" s="137"/>
      <c r="CW27" s="137"/>
      <c r="CX27" s="137"/>
      <c r="CY27" s="137"/>
      <c r="CZ27" s="137"/>
      <c r="DA27" s="137"/>
      <c r="DB27" s="137"/>
      <c r="DC27" s="137"/>
      <c r="DD27" s="137"/>
      <c r="DE27" s="137"/>
      <c r="DF27" s="137"/>
      <c r="DG27" s="137"/>
      <c r="DH27" s="137"/>
      <c r="DI27" s="137"/>
      <c r="DJ27" s="137"/>
      <c r="DK27" s="137"/>
      <c r="DL27" s="137"/>
      <c r="DM27" s="137"/>
      <c r="DN27" s="137"/>
      <c r="DO27" s="137"/>
      <c r="DP27" s="137"/>
      <c r="DQ27" s="137"/>
      <c r="DR27" s="137"/>
      <c r="DS27" s="137"/>
      <c r="DT27" s="137"/>
      <c r="DU27" s="137"/>
      <c r="DV27" s="137"/>
      <c r="DW27" s="137"/>
      <c r="DX27" s="137"/>
      <c r="DY27" s="137"/>
      <c r="DZ27" s="137"/>
      <c r="EA27" s="137"/>
      <c r="EB27" s="137"/>
      <c r="EC27" s="137"/>
      <c r="ED27" s="137"/>
      <c r="EE27" s="137"/>
      <c r="EF27" s="137"/>
      <c r="EG27" s="137"/>
      <c r="EH27" s="137"/>
      <c r="EI27" s="137"/>
      <c r="EJ27" s="137"/>
      <c r="EK27" s="137"/>
      <c r="EL27" s="137"/>
      <c r="EM27" s="137"/>
      <c r="EN27" s="137"/>
      <c r="EO27" s="137"/>
      <c r="EP27" s="137"/>
      <c r="EQ27" s="137"/>
      <c r="ER27" s="137"/>
      <c r="ES27" s="137"/>
      <c r="ET27" s="137"/>
      <c r="EU27" s="137"/>
      <c r="EV27" s="137"/>
      <c r="EW27" s="137"/>
      <c r="EX27" s="137"/>
      <c r="EY27" s="137"/>
      <c r="EZ27" s="137"/>
      <c r="FA27" s="137"/>
      <c r="FB27" s="137"/>
      <c r="FC27" s="137"/>
      <c r="FD27" s="137"/>
      <c r="FE27" s="137"/>
      <c r="FF27" s="137"/>
      <c r="FG27" s="137"/>
      <c r="FH27" s="137"/>
      <c r="FI27" s="137"/>
      <c r="FJ27" s="137"/>
      <c r="FK27" s="137"/>
      <c r="FL27" s="137"/>
      <c r="FM27" s="137"/>
      <c r="FN27" s="137"/>
      <c r="FO27" s="137"/>
      <c r="FP27" s="137"/>
      <c r="FQ27" s="137"/>
      <c r="FR27" s="137"/>
      <c r="FS27" s="137"/>
      <c r="FT27" s="137"/>
      <c r="FU27" s="137"/>
      <c r="FV27" s="137"/>
      <c r="FW27" s="137"/>
      <c r="FX27" s="137"/>
      <c r="FY27" s="137"/>
      <c r="FZ27" s="137"/>
      <c r="GA27" s="137"/>
      <c r="GB27" s="137"/>
      <c r="GC27" s="137"/>
      <c r="GD27" s="137"/>
      <c r="GE27" s="137"/>
      <c r="GF27" s="137"/>
      <c r="GG27" s="137"/>
      <c r="GH27" s="137"/>
      <c r="GI27" s="137"/>
      <c r="GJ27" s="137"/>
      <c r="GK27" s="137"/>
      <c r="GL27" s="137"/>
      <c r="GM27" s="137"/>
      <c r="GN27" s="137"/>
      <c r="GO27" s="137"/>
      <c r="GP27" s="137"/>
      <c r="GQ27" s="137"/>
      <c r="GR27" s="137"/>
      <c r="GS27" s="137"/>
      <c r="GT27" s="137"/>
      <c r="GU27" s="137"/>
      <c r="GV27" s="137"/>
      <c r="GW27" s="137"/>
      <c r="GX27" s="137"/>
      <c r="GY27" s="137"/>
      <c r="GZ27" s="137"/>
      <c r="HA27" s="137"/>
      <c r="HB27" s="137"/>
      <c r="HC27" s="137"/>
      <c r="HD27" s="137"/>
      <c r="HE27" s="137"/>
      <c r="HF27" s="137"/>
      <c r="HG27" s="137"/>
      <c r="HH27" s="137"/>
      <c r="HI27" s="137"/>
      <c r="HJ27" s="137"/>
      <c r="HK27" s="137"/>
      <c r="HL27" s="137"/>
      <c r="HM27" s="137"/>
      <c r="HN27" s="137"/>
      <c r="HO27" s="137"/>
      <c r="HP27" s="137"/>
      <c r="HQ27" s="137"/>
      <c r="HR27" s="137"/>
      <c r="HS27" s="137"/>
      <c r="HT27" s="137"/>
      <c r="HU27" s="137"/>
      <c r="HV27" s="137"/>
      <c r="HW27" s="137"/>
      <c r="HX27" s="137"/>
      <c r="HY27" s="137"/>
      <c r="HZ27" s="137"/>
      <c r="IA27" s="137"/>
      <c r="IB27" s="137"/>
      <c r="IC27" s="137"/>
      <c r="ID27" s="137"/>
      <c r="IE27" s="137"/>
      <c r="IF27" s="137"/>
      <c r="IG27" s="137"/>
      <c r="IH27" s="137"/>
      <c r="II27" s="137"/>
      <c r="IJ27" s="137"/>
      <c r="IK27" s="137"/>
      <c r="IL27" s="137"/>
      <c r="IM27" s="137"/>
    </row>
    <row r="28" spans="1:247" s="138" customFormat="1" ht="9.9" customHeight="1">
      <c r="B28" s="138" t="s">
        <v>0</v>
      </c>
      <c r="F28" s="138" t="s">
        <v>0</v>
      </c>
      <c r="G28" s="138" t="s">
        <v>0</v>
      </c>
      <c r="H28" s="138" t="s">
        <v>0</v>
      </c>
      <c r="I28" s="138" t="s">
        <v>0</v>
      </c>
      <c r="J28" s="138" t="s">
        <v>0</v>
      </c>
      <c r="K28" s="138" t="s">
        <v>0</v>
      </c>
      <c r="L28" s="138" t="s">
        <v>0</v>
      </c>
      <c r="AI28" s="367"/>
      <c r="BI28" s="137"/>
      <c r="BJ28" s="137"/>
      <c r="BK28" s="137"/>
      <c r="BL28" s="137"/>
      <c r="BM28" s="137"/>
      <c r="BN28" s="137"/>
      <c r="BO28" s="137"/>
      <c r="BP28" s="137"/>
      <c r="BQ28" s="137"/>
      <c r="BR28" s="137"/>
      <c r="BS28" s="137"/>
      <c r="BT28" s="137"/>
      <c r="BU28" s="137"/>
      <c r="BV28" s="137"/>
      <c r="BW28" s="137"/>
      <c r="BX28" s="137"/>
      <c r="BY28" s="137"/>
      <c r="BZ28" s="137"/>
      <c r="CA28" s="137"/>
      <c r="CB28" s="137"/>
      <c r="CC28" s="137"/>
      <c r="CD28" s="137"/>
      <c r="CE28" s="137"/>
      <c r="CF28" s="137"/>
      <c r="CG28" s="137"/>
      <c r="CH28" s="137"/>
      <c r="CI28" s="137"/>
      <c r="CJ28" s="137"/>
      <c r="CK28" s="137"/>
      <c r="CL28" s="137"/>
      <c r="CM28" s="137"/>
      <c r="CN28" s="137"/>
      <c r="CO28" s="137"/>
      <c r="CP28" s="137"/>
      <c r="CQ28" s="137"/>
      <c r="CR28" s="137"/>
      <c r="CS28" s="137"/>
      <c r="CT28" s="137"/>
      <c r="CU28" s="137"/>
      <c r="CV28" s="137"/>
      <c r="CW28" s="137"/>
      <c r="CX28" s="137"/>
      <c r="CY28" s="137"/>
      <c r="CZ28" s="137"/>
      <c r="DA28" s="137"/>
      <c r="DB28" s="137"/>
      <c r="DC28" s="137"/>
      <c r="DD28" s="137"/>
      <c r="DE28" s="137"/>
      <c r="DF28" s="137"/>
      <c r="DG28" s="137"/>
      <c r="DH28" s="137"/>
      <c r="DI28" s="137"/>
      <c r="DJ28" s="137"/>
      <c r="DK28" s="137"/>
      <c r="DL28" s="137"/>
      <c r="DM28" s="137"/>
      <c r="DN28" s="137"/>
      <c r="DO28" s="137"/>
      <c r="DP28" s="137"/>
      <c r="DQ28" s="137"/>
      <c r="DR28" s="137"/>
      <c r="DS28" s="137"/>
      <c r="DT28" s="137"/>
      <c r="DU28" s="137"/>
      <c r="DV28" s="137"/>
      <c r="DW28" s="137"/>
      <c r="DX28" s="137"/>
      <c r="DY28" s="137"/>
      <c r="DZ28" s="137"/>
      <c r="EA28" s="137"/>
      <c r="EB28" s="137"/>
      <c r="EC28" s="137"/>
      <c r="ED28" s="137"/>
      <c r="EE28" s="137"/>
      <c r="EF28" s="137"/>
      <c r="EG28" s="137"/>
      <c r="EH28" s="137"/>
      <c r="EI28" s="137"/>
      <c r="EJ28" s="137"/>
      <c r="EK28" s="137"/>
      <c r="EL28" s="137"/>
      <c r="EM28" s="137"/>
      <c r="EN28" s="137"/>
      <c r="EO28" s="137"/>
      <c r="EP28" s="137"/>
      <c r="EQ28" s="137"/>
      <c r="ER28" s="137"/>
      <c r="ES28" s="137"/>
      <c r="ET28" s="137"/>
      <c r="EU28" s="137"/>
      <c r="EV28" s="137"/>
      <c r="EW28" s="137"/>
      <c r="EX28" s="137"/>
      <c r="EY28" s="137"/>
      <c r="EZ28" s="137"/>
      <c r="FA28" s="137"/>
      <c r="FB28" s="137"/>
      <c r="FC28" s="137"/>
      <c r="FD28" s="137"/>
      <c r="FE28" s="137"/>
      <c r="FF28" s="137"/>
      <c r="FG28" s="137"/>
      <c r="FH28" s="137"/>
      <c r="FI28" s="137"/>
      <c r="FJ28" s="137"/>
      <c r="FK28" s="137"/>
      <c r="FL28" s="137"/>
      <c r="FM28" s="137"/>
      <c r="FN28" s="137"/>
      <c r="FO28" s="137"/>
      <c r="FP28" s="137"/>
      <c r="FQ28" s="137"/>
      <c r="FR28" s="137"/>
      <c r="FS28" s="137"/>
      <c r="FT28" s="137"/>
      <c r="FU28" s="137"/>
      <c r="FV28" s="137"/>
      <c r="FW28" s="137"/>
      <c r="FX28" s="137"/>
      <c r="FY28" s="137"/>
      <c r="FZ28" s="137"/>
      <c r="GA28" s="137"/>
      <c r="GB28" s="137"/>
      <c r="GC28" s="137"/>
      <c r="GD28" s="137"/>
      <c r="GE28" s="137"/>
      <c r="GF28" s="137"/>
      <c r="GG28" s="137"/>
      <c r="GH28" s="137"/>
      <c r="GI28" s="137"/>
      <c r="GJ28" s="137"/>
      <c r="GK28" s="137"/>
      <c r="GL28" s="137"/>
      <c r="GM28" s="137"/>
      <c r="GN28" s="137"/>
      <c r="GO28" s="137"/>
      <c r="GP28" s="137"/>
      <c r="GQ28" s="137"/>
      <c r="GR28" s="137"/>
      <c r="GS28" s="137"/>
      <c r="GT28" s="137"/>
      <c r="GU28" s="137"/>
      <c r="GV28" s="137"/>
      <c r="GW28" s="137"/>
      <c r="GX28" s="137"/>
      <c r="GY28" s="137"/>
      <c r="GZ28" s="137"/>
      <c r="HA28" s="137"/>
      <c r="HB28" s="137"/>
      <c r="HC28" s="137"/>
      <c r="HD28" s="137"/>
      <c r="HE28" s="137"/>
      <c r="HF28" s="137"/>
      <c r="HG28" s="137"/>
      <c r="HH28" s="137"/>
      <c r="HI28" s="137"/>
      <c r="HJ28" s="137"/>
      <c r="HK28" s="137"/>
      <c r="HL28" s="137"/>
      <c r="HM28" s="137"/>
      <c r="HN28" s="137"/>
      <c r="HO28" s="137"/>
      <c r="HP28" s="137"/>
      <c r="HQ28" s="137"/>
      <c r="HR28" s="137"/>
      <c r="HS28" s="137"/>
      <c r="HT28" s="137"/>
      <c r="HU28" s="137"/>
      <c r="HV28" s="137"/>
      <c r="HW28" s="137"/>
      <c r="HX28" s="137"/>
      <c r="HY28" s="137"/>
      <c r="HZ28" s="137"/>
      <c r="IA28" s="137"/>
      <c r="IB28" s="137"/>
      <c r="IC28" s="137"/>
      <c r="ID28" s="137"/>
      <c r="IE28" s="137"/>
      <c r="IF28" s="137"/>
      <c r="IG28" s="137"/>
      <c r="IH28" s="137"/>
      <c r="II28" s="137"/>
      <c r="IJ28" s="137"/>
      <c r="IK28" s="137"/>
      <c r="IL28" s="137"/>
      <c r="IM28" s="137"/>
    </row>
    <row r="29" spans="1:247" s="138" customFormat="1" ht="32.15" customHeight="1">
      <c r="C29" s="169"/>
      <c r="L29" s="21"/>
      <c r="AI29" s="367"/>
      <c r="BI29" s="137"/>
      <c r="BJ29" s="137"/>
      <c r="BK29" s="137"/>
      <c r="BL29" s="137"/>
      <c r="BM29" s="137"/>
      <c r="BN29" s="137"/>
      <c r="BO29" s="137"/>
      <c r="BP29" s="137"/>
      <c r="BQ29" s="137"/>
      <c r="BR29" s="137"/>
      <c r="BS29" s="137"/>
      <c r="BT29" s="137"/>
      <c r="BU29" s="137"/>
      <c r="BV29" s="137"/>
      <c r="BW29" s="137"/>
      <c r="BX29" s="137"/>
      <c r="BY29" s="137"/>
      <c r="BZ29" s="137"/>
      <c r="CA29" s="137"/>
      <c r="CB29" s="137"/>
      <c r="CC29" s="137"/>
      <c r="CD29" s="137"/>
      <c r="CE29" s="137"/>
      <c r="CF29" s="137"/>
      <c r="CG29" s="137"/>
      <c r="CH29" s="137"/>
      <c r="CI29" s="137"/>
      <c r="CJ29" s="137"/>
      <c r="CK29" s="137"/>
      <c r="CL29" s="137"/>
      <c r="CM29" s="137"/>
      <c r="CN29" s="137"/>
      <c r="CO29" s="137"/>
      <c r="CP29" s="137"/>
      <c r="CQ29" s="137"/>
      <c r="CR29" s="137"/>
      <c r="CS29" s="137"/>
      <c r="CT29" s="137"/>
      <c r="CU29" s="137"/>
      <c r="CV29" s="137"/>
      <c r="CW29" s="137"/>
      <c r="CX29" s="137"/>
      <c r="CY29" s="137"/>
      <c r="CZ29" s="137"/>
      <c r="DA29" s="137"/>
      <c r="DB29" s="137"/>
      <c r="DC29" s="137"/>
      <c r="DD29" s="137"/>
      <c r="DE29" s="137"/>
      <c r="DF29" s="137"/>
      <c r="DG29" s="137"/>
      <c r="DH29" s="137"/>
      <c r="DI29" s="137"/>
      <c r="DJ29" s="137"/>
      <c r="DK29" s="137"/>
      <c r="DL29" s="137"/>
      <c r="DM29" s="137"/>
      <c r="DN29" s="137"/>
      <c r="DO29" s="137"/>
      <c r="DP29" s="137"/>
      <c r="DQ29" s="137"/>
      <c r="DR29" s="137"/>
      <c r="DS29" s="137"/>
      <c r="DT29" s="137"/>
      <c r="DU29" s="137"/>
      <c r="DV29" s="137"/>
      <c r="DW29" s="137"/>
      <c r="DX29" s="137"/>
      <c r="DY29" s="137"/>
      <c r="DZ29" s="137"/>
      <c r="EA29" s="137"/>
      <c r="EB29" s="137"/>
      <c r="EC29" s="137"/>
      <c r="ED29" s="137"/>
      <c r="EE29" s="137"/>
      <c r="EF29" s="137"/>
      <c r="EG29" s="137"/>
      <c r="EH29" s="137"/>
      <c r="EI29" s="137"/>
      <c r="EJ29" s="137"/>
      <c r="EK29" s="137"/>
      <c r="EL29" s="137"/>
      <c r="EM29" s="137"/>
      <c r="EN29" s="137"/>
      <c r="EO29" s="137"/>
      <c r="EP29" s="137"/>
      <c r="EQ29" s="137"/>
      <c r="ER29" s="137"/>
      <c r="ES29" s="137"/>
      <c r="ET29" s="137"/>
      <c r="EU29" s="137"/>
      <c r="EV29" s="137"/>
      <c r="EW29" s="137"/>
      <c r="EX29" s="137"/>
      <c r="EY29" s="137"/>
      <c r="EZ29" s="137"/>
      <c r="FA29" s="137"/>
      <c r="FB29" s="137"/>
      <c r="FC29" s="137"/>
      <c r="FD29" s="137"/>
      <c r="FE29" s="137"/>
      <c r="FF29" s="137"/>
      <c r="FG29" s="137"/>
      <c r="FH29" s="137"/>
      <c r="FI29" s="137"/>
      <c r="FJ29" s="137"/>
      <c r="FK29" s="137"/>
      <c r="FL29" s="137"/>
      <c r="FM29" s="137"/>
      <c r="FN29" s="137"/>
      <c r="FO29" s="137"/>
      <c r="FP29" s="137"/>
      <c r="FQ29" s="137"/>
      <c r="FR29" s="137"/>
      <c r="FS29" s="137"/>
      <c r="FT29" s="137"/>
      <c r="FU29" s="137"/>
      <c r="FV29" s="137"/>
      <c r="FW29" s="137"/>
      <c r="FX29" s="137"/>
      <c r="FY29" s="137"/>
      <c r="FZ29" s="137"/>
      <c r="GA29" s="137"/>
      <c r="GB29" s="137"/>
      <c r="GC29" s="137"/>
      <c r="GD29" s="137"/>
      <c r="GE29" s="137"/>
      <c r="GF29" s="137"/>
      <c r="GG29" s="137"/>
      <c r="GH29" s="137"/>
      <c r="GI29" s="137"/>
      <c r="GJ29" s="137"/>
      <c r="GK29" s="137"/>
      <c r="GL29" s="137"/>
      <c r="GM29" s="137"/>
      <c r="GN29" s="137"/>
      <c r="GO29" s="137"/>
      <c r="GP29" s="137"/>
      <c r="GQ29" s="137"/>
      <c r="GR29" s="137"/>
      <c r="GS29" s="137"/>
      <c r="GT29" s="137"/>
      <c r="GU29" s="137"/>
      <c r="GV29" s="137"/>
      <c r="GW29" s="137"/>
      <c r="GX29" s="137"/>
      <c r="GY29" s="137"/>
      <c r="GZ29" s="137"/>
      <c r="HA29" s="137"/>
      <c r="HB29" s="137"/>
      <c r="HC29" s="137"/>
      <c r="HD29" s="137"/>
      <c r="HE29" s="137"/>
      <c r="HF29" s="137"/>
      <c r="HG29" s="137"/>
      <c r="HH29" s="137"/>
      <c r="HI29" s="137"/>
      <c r="HJ29" s="137"/>
      <c r="HK29" s="137"/>
      <c r="HL29" s="137"/>
      <c r="HM29" s="137"/>
      <c r="HN29" s="137"/>
      <c r="HO29" s="137"/>
      <c r="HP29" s="137"/>
      <c r="HQ29" s="137"/>
      <c r="HR29" s="137"/>
      <c r="HS29" s="137"/>
      <c r="HT29" s="137"/>
      <c r="HU29" s="137"/>
      <c r="HV29" s="137"/>
      <c r="HW29" s="137"/>
      <c r="HX29" s="137"/>
      <c r="HY29" s="137"/>
      <c r="HZ29" s="137"/>
      <c r="IA29" s="137"/>
      <c r="IB29" s="137"/>
      <c r="IC29" s="137"/>
      <c r="ID29" s="137"/>
      <c r="IE29" s="137"/>
      <c r="IF29" s="137"/>
      <c r="IG29" s="137"/>
      <c r="IH29" s="137"/>
      <c r="II29" s="137"/>
      <c r="IJ29" s="137"/>
      <c r="IK29" s="137"/>
      <c r="IL29" s="137"/>
      <c r="IM29" s="137"/>
    </row>
    <row r="30" spans="1:247" s="138" customFormat="1" ht="27" customHeight="1">
      <c r="C30" s="169"/>
      <c r="AI30" s="21"/>
      <c r="BI30" s="137"/>
      <c r="BJ30" s="137"/>
      <c r="BK30" s="137"/>
      <c r="BL30" s="137"/>
      <c r="BM30" s="137"/>
      <c r="BN30" s="137"/>
      <c r="BO30" s="137"/>
      <c r="BP30" s="137"/>
      <c r="BQ30" s="137"/>
      <c r="BR30" s="137"/>
      <c r="BS30" s="137"/>
      <c r="BT30" s="137"/>
      <c r="BU30" s="137"/>
      <c r="BV30" s="137"/>
      <c r="BW30" s="137"/>
      <c r="BX30" s="137"/>
      <c r="BY30" s="137"/>
      <c r="BZ30" s="137"/>
      <c r="CA30" s="137"/>
      <c r="CB30" s="137"/>
      <c r="CC30" s="137"/>
      <c r="CD30" s="137"/>
      <c r="CE30" s="137"/>
      <c r="CF30" s="137"/>
      <c r="CG30" s="137"/>
      <c r="CH30" s="137"/>
      <c r="CI30" s="137"/>
      <c r="CJ30" s="137"/>
      <c r="CK30" s="137"/>
      <c r="CL30" s="137"/>
      <c r="CM30" s="137"/>
      <c r="CN30" s="137"/>
      <c r="CO30" s="137"/>
      <c r="CP30" s="137"/>
      <c r="CQ30" s="137"/>
      <c r="CR30" s="137"/>
      <c r="CS30" s="137"/>
      <c r="CT30" s="137"/>
      <c r="CU30" s="137"/>
      <c r="CV30" s="137"/>
      <c r="CW30" s="137"/>
      <c r="CX30" s="137"/>
      <c r="CY30" s="137"/>
      <c r="CZ30" s="137"/>
      <c r="DA30" s="137"/>
      <c r="DB30" s="137"/>
      <c r="DC30" s="137"/>
      <c r="DD30" s="137"/>
      <c r="DE30" s="137"/>
      <c r="DF30" s="137"/>
      <c r="DG30" s="137"/>
      <c r="DH30" s="137"/>
      <c r="DI30" s="137"/>
      <c r="DJ30" s="137"/>
      <c r="DK30" s="137"/>
      <c r="DL30" s="137"/>
      <c r="DM30" s="137"/>
      <c r="DN30" s="137"/>
      <c r="DO30" s="137"/>
      <c r="DP30" s="137"/>
      <c r="DQ30" s="137"/>
      <c r="DR30" s="137"/>
      <c r="DS30" s="137"/>
      <c r="DT30" s="137"/>
      <c r="DU30" s="137"/>
      <c r="DV30" s="137"/>
      <c r="DW30" s="137"/>
      <c r="DX30" s="137"/>
      <c r="DY30" s="137"/>
      <c r="DZ30" s="137"/>
      <c r="EA30" s="137"/>
      <c r="EB30" s="137"/>
      <c r="EC30" s="137"/>
      <c r="ED30" s="137"/>
      <c r="EE30" s="137"/>
      <c r="EF30" s="137"/>
      <c r="EG30" s="137"/>
      <c r="EH30" s="137"/>
      <c r="EI30" s="137"/>
      <c r="EJ30" s="137"/>
      <c r="EK30" s="137"/>
      <c r="EL30" s="137"/>
      <c r="EM30" s="137"/>
      <c r="EN30" s="137"/>
      <c r="EO30" s="137"/>
      <c r="EP30" s="137"/>
      <c r="EQ30" s="137"/>
      <c r="ER30" s="137"/>
      <c r="ES30" s="137"/>
      <c r="ET30" s="137"/>
      <c r="EU30" s="137"/>
      <c r="EV30" s="137"/>
      <c r="EW30" s="137"/>
      <c r="EX30" s="137"/>
      <c r="EY30" s="137"/>
      <c r="EZ30" s="137"/>
      <c r="FA30" s="137"/>
      <c r="FB30" s="137"/>
      <c r="FC30" s="137"/>
      <c r="FD30" s="137"/>
      <c r="FE30" s="137"/>
      <c r="FF30" s="137"/>
      <c r="FG30" s="137"/>
      <c r="FH30" s="137"/>
      <c r="FI30" s="137"/>
      <c r="FJ30" s="137"/>
      <c r="FK30" s="137"/>
      <c r="FL30" s="137"/>
      <c r="FM30" s="137"/>
      <c r="FN30" s="137"/>
      <c r="FO30" s="137"/>
      <c r="FP30" s="137"/>
      <c r="FQ30" s="137"/>
      <c r="FR30" s="137"/>
      <c r="FS30" s="137"/>
      <c r="FT30" s="137"/>
      <c r="FU30" s="137"/>
      <c r="FV30" s="137"/>
      <c r="FW30" s="137"/>
      <c r="FX30" s="137"/>
      <c r="FY30" s="137"/>
      <c r="FZ30" s="137"/>
      <c r="GA30" s="137"/>
      <c r="GB30" s="137"/>
      <c r="GC30" s="137"/>
      <c r="GD30" s="137"/>
      <c r="GE30" s="137"/>
      <c r="GF30" s="137"/>
      <c r="GG30" s="137"/>
      <c r="GH30" s="137"/>
      <c r="GI30" s="137"/>
      <c r="GJ30" s="137"/>
      <c r="GK30" s="137"/>
      <c r="GL30" s="137"/>
      <c r="GM30" s="137"/>
      <c r="GN30" s="137"/>
      <c r="GO30" s="137"/>
      <c r="GP30" s="137"/>
      <c r="GQ30" s="137"/>
      <c r="GR30" s="137"/>
      <c r="GS30" s="137"/>
      <c r="GT30" s="137"/>
      <c r="GU30" s="137"/>
      <c r="GV30" s="137"/>
      <c r="GW30" s="137"/>
      <c r="GX30" s="137"/>
      <c r="GY30" s="137"/>
      <c r="GZ30" s="137"/>
      <c r="HA30" s="137"/>
      <c r="HB30" s="137"/>
      <c r="HC30" s="137"/>
      <c r="HD30" s="137"/>
      <c r="HE30" s="137"/>
      <c r="HF30" s="137"/>
      <c r="HG30" s="137"/>
      <c r="HH30" s="137"/>
      <c r="HI30" s="137"/>
      <c r="HJ30" s="137"/>
      <c r="HK30" s="137"/>
      <c r="HL30" s="137"/>
      <c r="HM30" s="137"/>
      <c r="HN30" s="137"/>
      <c r="HO30" s="137"/>
      <c r="HP30" s="137"/>
      <c r="HQ30" s="137"/>
      <c r="HR30" s="137"/>
      <c r="HS30" s="137"/>
      <c r="HT30" s="137"/>
      <c r="HU30" s="137"/>
      <c r="HV30" s="137"/>
      <c r="HW30" s="137"/>
      <c r="HX30" s="137"/>
      <c r="HY30" s="137"/>
      <c r="HZ30" s="137"/>
      <c r="IA30" s="137"/>
      <c r="IB30" s="137"/>
      <c r="IC30" s="137"/>
      <c r="ID30" s="137"/>
      <c r="IE30" s="137"/>
      <c r="IF30" s="137"/>
      <c r="IG30" s="137"/>
      <c r="IH30" s="137"/>
      <c r="II30" s="137"/>
      <c r="IJ30" s="137"/>
      <c r="IK30" s="137"/>
      <c r="IL30" s="137"/>
      <c r="IM30" s="137"/>
    </row>
    <row r="31" spans="1:247" s="138" customFormat="1" ht="27" customHeight="1">
      <c r="AI31" s="21"/>
      <c r="BI31" s="137"/>
      <c r="BJ31" s="137"/>
      <c r="BK31" s="137"/>
      <c r="BL31" s="137"/>
      <c r="BM31" s="137"/>
      <c r="BN31" s="137"/>
      <c r="BO31" s="137"/>
      <c r="BP31" s="137"/>
      <c r="BQ31" s="137"/>
      <c r="BR31" s="137"/>
      <c r="BS31" s="137"/>
      <c r="BT31" s="137"/>
      <c r="BU31" s="137"/>
      <c r="BV31" s="137"/>
      <c r="BW31" s="137"/>
      <c r="BX31" s="137"/>
      <c r="BY31" s="137"/>
      <c r="BZ31" s="137"/>
      <c r="CA31" s="137"/>
      <c r="CB31" s="137"/>
      <c r="CC31" s="137"/>
      <c r="CD31" s="137"/>
      <c r="CE31" s="137"/>
      <c r="CF31" s="137"/>
      <c r="CG31" s="137"/>
      <c r="CH31" s="137"/>
      <c r="CI31" s="137"/>
      <c r="CJ31" s="137"/>
      <c r="CK31" s="137"/>
      <c r="CL31" s="137"/>
      <c r="CM31" s="137"/>
      <c r="CN31" s="137"/>
      <c r="CO31" s="137"/>
      <c r="CP31" s="137"/>
      <c r="CQ31" s="137"/>
      <c r="CR31" s="137"/>
      <c r="CS31" s="137"/>
      <c r="CT31" s="137"/>
      <c r="CU31" s="137"/>
      <c r="CV31" s="137"/>
      <c r="CW31" s="137"/>
      <c r="CX31" s="137"/>
      <c r="CY31" s="137"/>
      <c r="CZ31" s="137"/>
      <c r="DA31" s="137"/>
      <c r="DB31" s="137"/>
      <c r="DC31" s="137"/>
      <c r="DD31" s="137"/>
      <c r="DE31" s="137"/>
      <c r="DF31" s="137"/>
      <c r="DG31" s="137"/>
      <c r="DH31" s="137"/>
      <c r="DI31" s="137"/>
      <c r="DJ31" s="137"/>
      <c r="DK31" s="137"/>
      <c r="DL31" s="137"/>
      <c r="DM31" s="137"/>
      <c r="DN31" s="137"/>
      <c r="DO31" s="137"/>
      <c r="DP31" s="137"/>
      <c r="DQ31" s="137"/>
      <c r="DR31" s="137"/>
      <c r="DS31" s="137"/>
      <c r="DT31" s="137"/>
      <c r="DU31" s="137"/>
      <c r="DV31" s="137"/>
      <c r="DW31" s="137"/>
      <c r="DX31" s="137"/>
      <c r="DY31" s="137"/>
      <c r="DZ31" s="137"/>
      <c r="EA31" s="137"/>
      <c r="EB31" s="137"/>
      <c r="EC31" s="137"/>
      <c r="ED31" s="137"/>
      <c r="EE31" s="137"/>
      <c r="EF31" s="137"/>
      <c r="EG31" s="137"/>
      <c r="EH31" s="137"/>
      <c r="EI31" s="137"/>
      <c r="EJ31" s="137"/>
      <c r="EK31" s="137"/>
      <c r="EL31" s="137"/>
      <c r="EM31" s="137"/>
      <c r="EN31" s="137"/>
      <c r="EO31" s="137"/>
      <c r="EP31" s="137"/>
      <c r="EQ31" s="137"/>
      <c r="ER31" s="137"/>
      <c r="ES31" s="137"/>
      <c r="ET31" s="137"/>
      <c r="EU31" s="137"/>
      <c r="EV31" s="137"/>
      <c r="EW31" s="137"/>
      <c r="EX31" s="137"/>
      <c r="EY31" s="137"/>
      <c r="EZ31" s="137"/>
      <c r="FA31" s="137"/>
      <c r="FB31" s="137"/>
      <c r="FC31" s="137"/>
      <c r="FD31" s="137"/>
      <c r="FE31" s="137"/>
      <c r="FF31" s="137"/>
      <c r="FG31" s="137"/>
      <c r="FH31" s="137"/>
      <c r="FI31" s="137"/>
      <c r="FJ31" s="137"/>
      <c r="FK31" s="137"/>
      <c r="FL31" s="137"/>
      <c r="FM31" s="137"/>
      <c r="FN31" s="137"/>
      <c r="FO31" s="137"/>
      <c r="FP31" s="137"/>
      <c r="FQ31" s="137"/>
      <c r="FR31" s="137"/>
      <c r="FS31" s="137"/>
      <c r="FT31" s="137"/>
      <c r="FU31" s="137"/>
      <c r="FV31" s="137"/>
      <c r="FW31" s="137"/>
      <c r="FX31" s="137"/>
      <c r="FY31" s="137"/>
      <c r="FZ31" s="137"/>
      <c r="GA31" s="137"/>
      <c r="GB31" s="137"/>
      <c r="GC31" s="137"/>
      <c r="GD31" s="137"/>
      <c r="GE31" s="137"/>
      <c r="GF31" s="137"/>
      <c r="GG31" s="137"/>
      <c r="GH31" s="137"/>
      <c r="GI31" s="137"/>
      <c r="GJ31" s="137"/>
      <c r="GK31" s="137"/>
      <c r="GL31" s="137"/>
      <c r="GM31" s="137"/>
      <c r="GN31" s="137"/>
      <c r="GO31" s="137"/>
      <c r="GP31" s="137"/>
      <c r="GQ31" s="137"/>
      <c r="GR31" s="137"/>
      <c r="GS31" s="137"/>
      <c r="GT31" s="137"/>
      <c r="GU31" s="137"/>
      <c r="GV31" s="137"/>
      <c r="GW31" s="137"/>
      <c r="GX31" s="137"/>
      <c r="GY31" s="137"/>
      <c r="GZ31" s="137"/>
      <c r="HA31" s="137"/>
      <c r="HB31" s="137"/>
      <c r="HC31" s="137"/>
      <c r="HD31" s="137"/>
      <c r="HE31" s="137"/>
      <c r="HF31" s="137"/>
      <c r="HG31" s="137"/>
      <c r="HH31" s="137"/>
      <c r="HI31" s="137"/>
      <c r="HJ31" s="137"/>
      <c r="HK31" s="137"/>
      <c r="HL31" s="137"/>
      <c r="HM31" s="137"/>
      <c r="HN31" s="137"/>
      <c r="HO31" s="137"/>
      <c r="HP31" s="137"/>
      <c r="HQ31" s="137"/>
      <c r="HR31" s="137"/>
      <c r="HS31" s="137"/>
      <c r="HT31" s="137"/>
      <c r="HU31" s="137"/>
      <c r="HV31" s="137"/>
      <c r="HW31" s="137"/>
      <c r="HX31" s="137"/>
      <c r="HY31" s="137"/>
      <c r="HZ31" s="137"/>
      <c r="IA31" s="137"/>
      <c r="IB31" s="137"/>
      <c r="IC31" s="137"/>
      <c r="ID31" s="137"/>
      <c r="IE31" s="137"/>
      <c r="IF31" s="137"/>
      <c r="IG31" s="137"/>
      <c r="IH31" s="137"/>
      <c r="II31" s="137"/>
      <c r="IJ31" s="137"/>
      <c r="IK31" s="137"/>
      <c r="IL31" s="137"/>
      <c r="IM31" s="137"/>
    </row>
    <row r="32" spans="1:247" s="138" customFormat="1" ht="27" customHeight="1">
      <c r="BI32" s="137"/>
      <c r="BJ32" s="137"/>
      <c r="BK32" s="137"/>
      <c r="BL32" s="137"/>
      <c r="BM32" s="137"/>
      <c r="BN32" s="137"/>
      <c r="BO32" s="137"/>
      <c r="BP32" s="137"/>
      <c r="BQ32" s="137"/>
      <c r="BR32" s="137"/>
      <c r="BS32" s="137"/>
      <c r="BT32" s="137"/>
      <c r="BU32" s="137"/>
      <c r="BV32" s="137"/>
      <c r="BW32" s="137"/>
      <c r="BX32" s="137"/>
      <c r="BY32" s="137"/>
      <c r="BZ32" s="137"/>
      <c r="CA32" s="137"/>
      <c r="CB32" s="137"/>
      <c r="CC32" s="137"/>
      <c r="CD32" s="137"/>
      <c r="CE32" s="137"/>
      <c r="CF32" s="137"/>
      <c r="CG32" s="137"/>
      <c r="CH32" s="137"/>
      <c r="CI32" s="137"/>
      <c r="CJ32" s="137"/>
      <c r="CK32" s="137"/>
      <c r="CL32" s="137"/>
      <c r="CM32" s="137"/>
      <c r="CN32" s="137"/>
      <c r="CO32" s="137"/>
      <c r="CP32" s="137"/>
      <c r="CQ32" s="137"/>
      <c r="CR32" s="137"/>
      <c r="CS32" s="137"/>
      <c r="CT32" s="137"/>
      <c r="CU32" s="137"/>
      <c r="CV32" s="137"/>
      <c r="CW32" s="137"/>
      <c r="CX32" s="137"/>
      <c r="CY32" s="137"/>
      <c r="CZ32" s="137"/>
      <c r="DA32" s="137"/>
      <c r="DB32" s="137"/>
      <c r="DC32" s="137"/>
      <c r="DD32" s="137"/>
      <c r="DE32" s="137"/>
      <c r="DF32" s="137"/>
      <c r="DG32" s="137"/>
      <c r="DH32" s="137"/>
      <c r="DI32" s="137"/>
      <c r="DJ32" s="137"/>
      <c r="DK32" s="137"/>
      <c r="DL32" s="137"/>
      <c r="DM32" s="137"/>
      <c r="DN32" s="137"/>
      <c r="DO32" s="137"/>
      <c r="DP32" s="137"/>
      <c r="DQ32" s="137"/>
      <c r="DR32" s="137"/>
      <c r="DS32" s="137"/>
      <c r="DT32" s="137"/>
      <c r="DU32" s="137"/>
      <c r="DV32" s="137"/>
      <c r="DW32" s="137"/>
      <c r="DX32" s="137"/>
      <c r="DY32" s="137"/>
      <c r="DZ32" s="137"/>
      <c r="EA32" s="137"/>
      <c r="EB32" s="137"/>
      <c r="EC32" s="137"/>
      <c r="ED32" s="137"/>
      <c r="EE32" s="137"/>
      <c r="EF32" s="137"/>
      <c r="EG32" s="137"/>
      <c r="EH32" s="137"/>
      <c r="EI32" s="137"/>
      <c r="EJ32" s="137"/>
      <c r="EK32" s="137"/>
      <c r="EL32" s="137"/>
      <c r="EM32" s="137"/>
      <c r="EN32" s="137"/>
      <c r="EO32" s="137"/>
      <c r="EP32" s="137"/>
      <c r="EQ32" s="137"/>
      <c r="ER32" s="137"/>
      <c r="ES32" s="137"/>
      <c r="ET32" s="137"/>
      <c r="EU32" s="137"/>
      <c r="EV32" s="137"/>
      <c r="EW32" s="137"/>
      <c r="EX32" s="137"/>
      <c r="EY32" s="137"/>
      <c r="EZ32" s="137"/>
      <c r="FA32" s="137"/>
      <c r="FB32" s="137"/>
      <c r="FC32" s="137"/>
      <c r="FD32" s="137"/>
      <c r="FE32" s="137"/>
      <c r="FF32" s="137"/>
      <c r="FG32" s="137"/>
      <c r="FH32" s="137"/>
      <c r="FI32" s="137"/>
      <c r="FJ32" s="137"/>
      <c r="FK32" s="137"/>
      <c r="FL32" s="137"/>
      <c r="FM32" s="137"/>
      <c r="FN32" s="137"/>
      <c r="FO32" s="137"/>
      <c r="FP32" s="137"/>
      <c r="FQ32" s="137"/>
      <c r="FR32" s="137"/>
      <c r="FS32" s="137"/>
      <c r="FT32" s="137"/>
      <c r="FU32" s="137"/>
      <c r="FV32" s="137"/>
      <c r="FW32" s="137"/>
      <c r="FX32" s="137"/>
      <c r="FY32" s="137"/>
      <c r="FZ32" s="137"/>
      <c r="GA32" s="137"/>
      <c r="GB32" s="137"/>
      <c r="GC32" s="137"/>
      <c r="GD32" s="137"/>
      <c r="GE32" s="137"/>
      <c r="GF32" s="137"/>
      <c r="GG32" s="137"/>
      <c r="GH32" s="137"/>
      <c r="GI32" s="137"/>
      <c r="GJ32" s="137"/>
      <c r="GK32" s="137"/>
      <c r="GL32" s="137"/>
      <c r="GM32" s="137"/>
      <c r="GN32" s="137"/>
      <c r="GO32" s="137"/>
      <c r="GP32" s="137"/>
      <c r="GQ32" s="137"/>
      <c r="GR32" s="137"/>
      <c r="GS32" s="137"/>
      <c r="GT32" s="137"/>
      <c r="GU32" s="137"/>
      <c r="GV32" s="137"/>
      <c r="GW32" s="137"/>
      <c r="GX32" s="137"/>
      <c r="GY32" s="137"/>
      <c r="GZ32" s="137"/>
      <c r="HA32" s="137"/>
      <c r="HB32" s="137"/>
      <c r="HC32" s="137"/>
      <c r="HD32" s="137"/>
      <c r="HE32" s="137"/>
      <c r="HF32" s="137"/>
      <c r="HG32" s="137"/>
      <c r="HH32" s="137"/>
      <c r="HI32" s="137"/>
      <c r="HJ32" s="137"/>
      <c r="HK32" s="137"/>
      <c r="HL32" s="137"/>
      <c r="HM32" s="137"/>
      <c r="HN32" s="137"/>
      <c r="HO32" s="137"/>
      <c r="HP32" s="137"/>
      <c r="HQ32" s="137"/>
      <c r="HR32" s="137"/>
      <c r="HS32" s="137"/>
      <c r="HT32" s="137"/>
      <c r="HU32" s="137"/>
      <c r="HV32" s="137"/>
      <c r="HW32" s="137"/>
      <c r="HX32" s="137"/>
      <c r="HY32" s="137"/>
      <c r="HZ32" s="137"/>
      <c r="IA32" s="137"/>
      <c r="IB32" s="137"/>
      <c r="IC32" s="137"/>
      <c r="ID32" s="137"/>
      <c r="IE32" s="137"/>
      <c r="IF32" s="137"/>
      <c r="IG32" s="137"/>
      <c r="IH32" s="137"/>
      <c r="II32" s="137"/>
      <c r="IJ32" s="137"/>
      <c r="IK32" s="137"/>
      <c r="IL32" s="137"/>
      <c r="IM32" s="137"/>
    </row>
    <row r="33" spans="3:247" s="138" customFormat="1" ht="27" customHeight="1">
      <c r="BI33" s="137"/>
      <c r="BJ33" s="137"/>
      <c r="BK33" s="137"/>
      <c r="BL33" s="137"/>
      <c r="BM33" s="137"/>
      <c r="BN33" s="137"/>
      <c r="BO33" s="137"/>
      <c r="BP33" s="137"/>
      <c r="BQ33" s="137"/>
      <c r="BR33" s="137"/>
      <c r="BS33" s="137"/>
      <c r="BT33" s="137"/>
      <c r="BU33" s="137"/>
      <c r="BV33" s="137"/>
      <c r="BW33" s="137"/>
      <c r="BX33" s="137"/>
      <c r="BY33" s="137"/>
      <c r="BZ33" s="137"/>
      <c r="CA33" s="137"/>
      <c r="CB33" s="137"/>
      <c r="CC33" s="137"/>
      <c r="CD33" s="137"/>
      <c r="CE33" s="137"/>
      <c r="CF33" s="137"/>
      <c r="CG33" s="137"/>
      <c r="CH33" s="137"/>
      <c r="CI33" s="137"/>
      <c r="CJ33" s="137"/>
      <c r="CK33" s="137"/>
      <c r="CL33" s="137"/>
      <c r="CM33" s="137"/>
      <c r="CN33" s="137"/>
      <c r="CO33" s="137"/>
      <c r="CP33" s="137"/>
      <c r="CQ33" s="137"/>
      <c r="CR33" s="137"/>
      <c r="CS33" s="137"/>
      <c r="CT33" s="137"/>
      <c r="CU33" s="137"/>
      <c r="CV33" s="137"/>
      <c r="CW33" s="137"/>
      <c r="CX33" s="137"/>
      <c r="CY33" s="137"/>
      <c r="CZ33" s="137"/>
      <c r="DA33" s="137"/>
      <c r="DB33" s="137"/>
      <c r="DC33" s="137"/>
      <c r="DD33" s="137"/>
      <c r="DE33" s="137"/>
      <c r="DF33" s="137"/>
      <c r="DG33" s="137"/>
      <c r="DH33" s="137"/>
      <c r="DI33" s="137"/>
      <c r="DJ33" s="137"/>
      <c r="DK33" s="137"/>
      <c r="DL33" s="137"/>
      <c r="DM33" s="137"/>
      <c r="DN33" s="137"/>
      <c r="DO33" s="137"/>
      <c r="DP33" s="137"/>
      <c r="DQ33" s="137"/>
      <c r="DR33" s="137"/>
      <c r="DS33" s="137"/>
      <c r="DT33" s="137"/>
      <c r="DU33" s="137"/>
      <c r="DV33" s="137"/>
      <c r="DW33" s="137"/>
      <c r="DX33" s="137"/>
      <c r="DY33" s="137"/>
      <c r="DZ33" s="137"/>
      <c r="EA33" s="137"/>
      <c r="EB33" s="137"/>
      <c r="EC33" s="137"/>
      <c r="ED33" s="137"/>
      <c r="EE33" s="137"/>
      <c r="EF33" s="137"/>
      <c r="EG33" s="137"/>
      <c r="EH33" s="137"/>
      <c r="EI33" s="137"/>
      <c r="EJ33" s="137"/>
      <c r="EK33" s="137"/>
      <c r="EL33" s="137"/>
      <c r="EM33" s="137"/>
      <c r="EN33" s="137"/>
      <c r="EO33" s="137"/>
      <c r="EP33" s="137"/>
      <c r="EQ33" s="137"/>
      <c r="ER33" s="137"/>
      <c r="ES33" s="137"/>
      <c r="ET33" s="137"/>
      <c r="EU33" s="137"/>
      <c r="EV33" s="137"/>
      <c r="EW33" s="137"/>
      <c r="EX33" s="137"/>
      <c r="EY33" s="137"/>
      <c r="EZ33" s="137"/>
      <c r="FA33" s="137"/>
      <c r="FB33" s="137"/>
      <c r="FC33" s="137"/>
      <c r="FD33" s="137"/>
      <c r="FE33" s="137"/>
      <c r="FF33" s="137"/>
      <c r="FG33" s="137"/>
      <c r="FH33" s="137"/>
      <c r="FI33" s="137"/>
      <c r="FJ33" s="137"/>
      <c r="FK33" s="137"/>
      <c r="FL33" s="137"/>
      <c r="FM33" s="137"/>
      <c r="FN33" s="137"/>
      <c r="FO33" s="137"/>
      <c r="FP33" s="137"/>
      <c r="FQ33" s="137"/>
      <c r="FR33" s="137"/>
      <c r="FS33" s="137"/>
      <c r="FT33" s="137"/>
      <c r="FU33" s="137"/>
      <c r="FV33" s="137"/>
      <c r="FW33" s="137"/>
      <c r="FX33" s="137"/>
      <c r="FY33" s="137"/>
      <c r="FZ33" s="137"/>
      <c r="GA33" s="137"/>
      <c r="GB33" s="137"/>
      <c r="GC33" s="137"/>
      <c r="GD33" s="137"/>
      <c r="GE33" s="137"/>
      <c r="GF33" s="137"/>
      <c r="GG33" s="137"/>
      <c r="GH33" s="137"/>
      <c r="GI33" s="137"/>
      <c r="GJ33" s="137"/>
      <c r="GK33" s="137"/>
      <c r="GL33" s="137"/>
      <c r="GM33" s="137"/>
      <c r="GN33" s="137"/>
      <c r="GO33" s="137"/>
      <c r="GP33" s="137"/>
      <c r="GQ33" s="137"/>
      <c r="GR33" s="137"/>
      <c r="GS33" s="137"/>
      <c r="GT33" s="137"/>
      <c r="GU33" s="137"/>
      <c r="GV33" s="137"/>
      <c r="GW33" s="137"/>
      <c r="GX33" s="137"/>
      <c r="GY33" s="137"/>
      <c r="GZ33" s="137"/>
      <c r="HA33" s="137"/>
      <c r="HB33" s="137"/>
      <c r="HC33" s="137"/>
      <c r="HD33" s="137"/>
      <c r="HE33" s="137"/>
      <c r="HF33" s="137"/>
      <c r="HG33" s="137"/>
      <c r="HH33" s="137"/>
      <c r="HI33" s="137"/>
      <c r="HJ33" s="137"/>
      <c r="HK33" s="137"/>
      <c r="HL33" s="137"/>
      <c r="HM33" s="137"/>
      <c r="HN33" s="137"/>
      <c r="HO33" s="137"/>
      <c r="HP33" s="137"/>
      <c r="HQ33" s="137"/>
      <c r="HR33" s="137"/>
      <c r="HS33" s="137"/>
      <c r="HT33" s="137"/>
      <c r="HU33" s="137"/>
      <c r="HV33" s="137"/>
      <c r="HW33" s="137"/>
      <c r="HX33" s="137"/>
      <c r="HY33" s="137"/>
      <c r="HZ33" s="137"/>
      <c r="IA33" s="137"/>
      <c r="IB33" s="137"/>
      <c r="IC33" s="137"/>
      <c r="ID33" s="137"/>
      <c r="IE33" s="137"/>
      <c r="IF33" s="137"/>
      <c r="IG33" s="137"/>
      <c r="IH33" s="137"/>
      <c r="II33" s="137"/>
      <c r="IJ33" s="137"/>
      <c r="IK33" s="137"/>
      <c r="IL33" s="137"/>
      <c r="IM33" s="137"/>
    </row>
    <row r="34" spans="3:247" s="138" customFormat="1" ht="27" customHeight="1">
      <c r="D34" s="170"/>
      <c r="E34" s="170"/>
      <c r="BI34" s="137"/>
      <c r="BJ34" s="137"/>
      <c r="BK34" s="137"/>
      <c r="BL34" s="137"/>
      <c r="BM34" s="137"/>
      <c r="BN34" s="137"/>
      <c r="BO34" s="137"/>
      <c r="BP34" s="137"/>
      <c r="BQ34" s="137"/>
      <c r="BR34" s="137"/>
      <c r="BS34" s="137"/>
      <c r="BT34" s="137"/>
      <c r="BU34" s="137"/>
      <c r="BV34" s="137"/>
      <c r="BW34" s="137"/>
      <c r="BX34" s="137"/>
      <c r="BY34" s="137"/>
      <c r="BZ34" s="137"/>
      <c r="CA34" s="137"/>
      <c r="CB34" s="137"/>
      <c r="CC34" s="137"/>
      <c r="CD34" s="137"/>
      <c r="CE34" s="137"/>
      <c r="CF34" s="137"/>
      <c r="CG34" s="137"/>
      <c r="CH34" s="137"/>
      <c r="CI34" s="137"/>
      <c r="CJ34" s="137"/>
      <c r="CK34" s="137"/>
      <c r="CL34" s="137"/>
      <c r="CM34" s="137"/>
      <c r="CN34" s="137"/>
      <c r="CO34" s="137"/>
      <c r="CP34" s="137"/>
      <c r="CQ34" s="137"/>
      <c r="CR34" s="137"/>
      <c r="CS34" s="137"/>
      <c r="CT34" s="137"/>
      <c r="CU34" s="137"/>
      <c r="CV34" s="137"/>
      <c r="CW34" s="137"/>
      <c r="CX34" s="137"/>
      <c r="CY34" s="137"/>
      <c r="CZ34" s="137"/>
      <c r="DA34" s="137"/>
      <c r="DB34" s="137"/>
      <c r="DC34" s="137"/>
      <c r="DD34" s="137"/>
      <c r="DE34" s="137"/>
      <c r="DF34" s="137"/>
      <c r="DG34" s="137"/>
      <c r="DH34" s="137"/>
      <c r="DI34" s="137"/>
      <c r="DJ34" s="137"/>
      <c r="DK34" s="137"/>
      <c r="DL34" s="137"/>
      <c r="DM34" s="137"/>
      <c r="DN34" s="137"/>
      <c r="DO34" s="137"/>
      <c r="DP34" s="137"/>
      <c r="DQ34" s="137"/>
      <c r="DR34" s="137"/>
      <c r="DS34" s="137"/>
      <c r="DT34" s="137"/>
      <c r="DU34" s="137"/>
      <c r="DV34" s="137"/>
      <c r="DW34" s="137"/>
      <c r="DX34" s="137"/>
      <c r="DY34" s="137"/>
      <c r="DZ34" s="137"/>
      <c r="EA34" s="137"/>
      <c r="EB34" s="137"/>
      <c r="EC34" s="137"/>
      <c r="ED34" s="137"/>
      <c r="EE34" s="137"/>
      <c r="EF34" s="137"/>
      <c r="EG34" s="137"/>
      <c r="EH34" s="137"/>
      <c r="EI34" s="137"/>
      <c r="EJ34" s="137"/>
      <c r="EK34" s="137"/>
      <c r="EL34" s="137"/>
      <c r="EM34" s="137"/>
      <c r="EN34" s="137"/>
      <c r="EO34" s="137"/>
      <c r="EP34" s="137"/>
      <c r="EQ34" s="137"/>
      <c r="ER34" s="137"/>
      <c r="ES34" s="137"/>
      <c r="ET34" s="137"/>
      <c r="EU34" s="137"/>
      <c r="EV34" s="137"/>
      <c r="EW34" s="137"/>
      <c r="EX34" s="137"/>
      <c r="EY34" s="137"/>
      <c r="EZ34" s="137"/>
      <c r="FA34" s="137"/>
      <c r="FB34" s="137"/>
      <c r="FC34" s="137"/>
      <c r="FD34" s="137"/>
      <c r="FE34" s="137"/>
      <c r="FF34" s="137"/>
      <c r="FG34" s="137"/>
      <c r="FH34" s="137"/>
      <c r="FI34" s="137"/>
      <c r="FJ34" s="137"/>
      <c r="FK34" s="137"/>
      <c r="FL34" s="137"/>
      <c r="FM34" s="137"/>
      <c r="FN34" s="137"/>
      <c r="FO34" s="137"/>
      <c r="FP34" s="137"/>
      <c r="FQ34" s="137"/>
      <c r="FR34" s="137"/>
      <c r="FS34" s="137"/>
      <c r="FT34" s="137"/>
      <c r="FU34" s="137"/>
      <c r="FV34" s="137"/>
      <c r="FW34" s="137"/>
      <c r="FX34" s="137"/>
      <c r="FY34" s="137"/>
      <c r="FZ34" s="137"/>
      <c r="GA34" s="137"/>
      <c r="GB34" s="137"/>
      <c r="GC34" s="137"/>
      <c r="GD34" s="137"/>
      <c r="GE34" s="137"/>
      <c r="GF34" s="137"/>
      <c r="GG34" s="137"/>
      <c r="GH34" s="137"/>
      <c r="GI34" s="137"/>
      <c r="GJ34" s="137"/>
      <c r="GK34" s="137"/>
      <c r="GL34" s="137"/>
      <c r="GM34" s="137"/>
      <c r="GN34" s="137"/>
      <c r="GO34" s="137"/>
      <c r="GP34" s="137"/>
      <c r="GQ34" s="137"/>
      <c r="GR34" s="137"/>
      <c r="GS34" s="137"/>
      <c r="GT34" s="137"/>
      <c r="GU34" s="137"/>
      <c r="GV34" s="137"/>
      <c r="GW34" s="137"/>
      <c r="GX34" s="137"/>
      <c r="GY34" s="137"/>
      <c r="GZ34" s="137"/>
      <c r="HA34" s="137"/>
      <c r="HB34" s="137"/>
      <c r="HC34" s="137"/>
      <c r="HD34" s="137"/>
      <c r="HE34" s="137"/>
      <c r="HF34" s="137"/>
      <c r="HG34" s="137"/>
      <c r="HH34" s="137"/>
      <c r="HI34" s="137"/>
      <c r="HJ34" s="137"/>
      <c r="HK34" s="137"/>
      <c r="HL34" s="137"/>
      <c r="HM34" s="137"/>
      <c r="HN34" s="137"/>
      <c r="HO34" s="137"/>
      <c r="HP34" s="137"/>
      <c r="HQ34" s="137"/>
      <c r="HR34" s="137"/>
      <c r="HS34" s="137"/>
      <c r="HT34" s="137"/>
      <c r="HU34" s="137"/>
      <c r="HV34" s="137"/>
      <c r="HW34" s="137"/>
      <c r="HX34" s="137"/>
      <c r="HY34" s="137"/>
      <c r="HZ34" s="137"/>
      <c r="IA34" s="137"/>
      <c r="IB34" s="137"/>
      <c r="IC34" s="137"/>
      <c r="ID34" s="137"/>
      <c r="IE34" s="137"/>
      <c r="IF34" s="137"/>
      <c r="IG34" s="137"/>
      <c r="IH34" s="137"/>
      <c r="II34" s="137"/>
      <c r="IJ34" s="137"/>
      <c r="IK34" s="137"/>
      <c r="IL34" s="137"/>
      <c r="IM34" s="137"/>
    </row>
    <row r="35" spans="3:247" s="138" customFormat="1" ht="27" customHeight="1">
      <c r="C35" s="171" t="s">
        <v>12</v>
      </c>
      <c r="D35" s="196" t="s">
        <v>13</v>
      </c>
      <c r="E35" s="196"/>
      <c r="F35" s="196" t="s">
        <v>14</v>
      </c>
      <c r="G35" s="196" t="s">
        <v>15</v>
      </c>
      <c r="H35" s="171" t="s">
        <v>16</v>
      </c>
      <c r="BI35" s="137"/>
      <c r="BJ35" s="137"/>
      <c r="BK35" s="137"/>
      <c r="BL35" s="137"/>
      <c r="BM35" s="137"/>
      <c r="BN35" s="137"/>
      <c r="BO35" s="137"/>
      <c r="BP35" s="137"/>
      <c r="BQ35" s="137"/>
      <c r="BR35" s="137"/>
      <c r="BS35" s="137"/>
      <c r="BT35" s="137"/>
      <c r="BU35" s="137"/>
      <c r="BV35" s="137"/>
      <c r="BW35" s="137"/>
      <c r="BX35" s="137"/>
      <c r="BY35" s="137"/>
      <c r="BZ35" s="137"/>
      <c r="CA35" s="137"/>
      <c r="CB35" s="137"/>
      <c r="CC35" s="137"/>
      <c r="CD35" s="137"/>
      <c r="CE35" s="137"/>
      <c r="CF35" s="137"/>
      <c r="CG35" s="137"/>
      <c r="CH35" s="137"/>
      <c r="CI35" s="137"/>
      <c r="CJ35" s="137"/>
      <c r="CK35" s="137"/>
      <c r="CL35" s="137"/>
      <c r="CM35" s="137"/>
      <c r="CN35" s="137"/>
      <c r="CO35" s="137"/>
      <c r="CP35" s="137"/>
      <c r="CQ35" s="137"/>
      <c r="CR35" s="137"/>
      <c r="CS35" s="137"/>
      <c r="CT35" s="137"/>
      <c r="CU35" s="137"/>
      <c r="CV35" s="137"/>
      <c r="CW35" s="137"/>
      <c r="CX35" s="137"/>
      <c r="CY35" s="137"/>
      <c r="CZ35" s="137"/>
      <c r="DA35" s="137"/>
      <c r="DB35" s="137"/>
      <c r="DC35" s="137"/>
      <c r="DD35" s="137"/>
      <c r="DE35" s="137"/>
      <c r="DF35" s="137"/>
      <c r="DG35" s="137"/>
      <c r="DH35" s="137"/>
      <c r="DI35" s="137"/>
      <c r="DJ35" s="137"/>
      <c r="DK35" s="137"/>
      <c r="DL35" s="137"/>
      <c r="DM35" s="137"/>
      <c r="DN35" s="137"/>
      <c r="DO35" s="137"/>
      <c r="DP35" s="137"/>
      <c r="DQ35" s="137"/>
      <c r="DR35" s="137"/>
      <c r="DS35" s="137"/>
      <c r="DT35" s="137"/>
      <c r="DU35" s="137"/>
      <c r="DV35" s="137"/>
      <c r="DW35" s="137"/>
      <c r="DX35" s="137"/>
      <c r="DY35" s="137"/>
      <c r="DZ35" s="137"/>
      <c r="EA35" s="137"/>
      <c r="EB35" s="137"/>
      <c r="EC35" s="137"/>
      <c r="ED35" s="137"/>
      <c r="EE35" s="137"/>
      <c r="EF35" s="137"/>
      <c r="EG35" s="137"/>
      <c r="EH35" s="137"/>
      <c r="EI35" s="137"/>
      <c r="EJ35" s="137"/>
      <c r="EK35" s="137"/>
      <c r="EL35" s="137"/>
      <c r="EM35" s="137"/>
      <c r="EN35" s="137"/>
      <c r="EO35" s="137"/>
      <c r="EP35" s="137"/>
      <c r="EQ35" s="137"/>
      <c r="ER35" s="137"/>
      <c r="ES35" s="137"/>
      <c r="ET35" s="137"/>
      <c r="EU35" s="137"/>
      <c r="EV35" s="137"/>
      <c r="EW35" s="137"/>
      <c r="EX35" s="137"/>
      <c r="EY35" s="137"/>
      <c r="EZ35" s="137"/>
      <c r="FA35" s="137"/>
      <c r="FB35" s="137"/>
      <c r="FC35" s="137"/>
      <c r="FD35" s="137"/>
      <c r="FE35" s="137"/>
      <c r="FF35" s="137"/>
      <c r="FG35" s="137"/>
      <c r="FH35" s="137"/>
      <c r="FI35" s="137"/>
      <c r="FJ35" s="137"/>
      <c r="FK35" s="137"/>
      <c r="FL35" s="137"/>
      <c r="FM35" s="137"/>
      <c r="FN35" s="137"/>
      <c r="FO35" s="137"/>
      <c r="FP35" s="137"/>
      <c r="FQ35" s="137"/>
      <c r="FR35" s="137"/>
      <c r="FS35" s="137"/>
      <c r="FT35" s="137"/>
      <c r="FU35" s="137"/>
      <c r="FV35" s="137"/>
      <c r="FW35" s="137"/>
      <c r="FX35" s="137"/>
      <c r="FY35" s="137"/>
      <c r="FZ35" s="137"/>
      <c r="GA35" s="137"/>
      <c r="GB35" s="137"/>
      <c r="GC35" s="137"/>
      <c r="GD35" s="137"/>
      <c r="GE35" s="137"/>
      <c r="GF35" s="137"/>
      <c r="GG35" s="137"/>
      <c r="GH35" s="137"/>
      <c r="GI35" s="137"/>
      <c r="GJ35" s="137"/>
      <c r="GK35" s="137"/>
      <c r="GL35" s="137"/>
      <c r="GM35" s="137"/>
      <c r="GN35" s="137"/>
      <c r="GO35" s="137"/>
      <c r="GP35" s="137"/>
      <c r="GQ35" s="137"/>
      <c r="GR35" s="137"/>
      <c r="GS35" s="137"/>
      <c r="GT35" s="137"/>
      <c r="GU35" s="137"/>
      <c r="GV35" s="137"/>
      <c r="GW35" s="137"/>
      <c r="GX35" s="137"/>
      <c r="GY35" s="137"/>
      <c r="GZ35" s="137"/>
      <c r="HA35" s="137"/>
      <c r="HB35" s="137"/>
      <c r="HC35" s="137"/>
      <c r="HD35" s="137"/>
      <c r="HE35" s="137"/>
      <c r="HF35" s="137"/>
      <c r="HG35" s="137"/>
      <c r="HH35" s="137"/>
      <c r="HI35" s="137"/>
      <c r="HJ35" s="137"/>
      <c r="HK35" s="137"/>
      <c r="HL35" s="137"/>
      <c r="HM35" s="137"/>
      <c r="HN35" s="137"/>
      <c r="HO35" s="137"/>
      <c r="HP35" s="137"/>
      <c r="HQ35" s="137"/>
      <c r="HR35" s="137"/>
      <c r="HS35" s="137"/>
      <c r="HT35" s="137"/>
      <c r="HU35" s="137"/>
      <c r="HV35" s="137"/>
      <c r="HW35" s="137"/>
      <c r="HX35" s="137"/>
      <c r="HY35" s="137"/>
      <c r="HZ35" s="137"/>
      <c r="IA35" s="137"/>
      <c r="IB35" s="137"/>
      <c r="IC35" s="137"/>
      <c r="ID35" s="137"/>
      <c r="IE35" s="137"/>
      <c r="IF35" s="137"/>
      <c r="IG35" s="137"/>
      <c r="IH35" s="137"/>
      <c r="II35" s="137"/>
      <c r="IJ35" s="137"/>
      <c r="IK35" s="137"/>
      <c r="IL35" s="137"/>
      <c r="IM35" s="137"/>
    </row>
    <row r="36" spans="3:247" s="138" customFormat="1" ht="27" customHeight="1">
      <c r="C36" s="196">
        <f>INDEX('Datos '!$G$1:$G$3,2,1)</f>
        <v>307.60000000000002</v>
      </c>
      <c r="D36" s="196">
        <f>INDEX('Datos '!$G$1:$G$3,1,1)</f>
        <v>0.20200000000000001</v>
      </c>
      <c r="E36" s="196"/>
      <c r="F36" s="196">
        <f>PERCENTILE('Datos '!$G$7:$G$30,$AE$23/100)</f>
        <v>96.85</v>
      </c>
      <c r="G36" s="196">
        <f>'Datos '!G4</f>
        <v>0.20200000000000001</v>
      </c>
      <c r="H36" s="196">
        <f>'Datos '!I2</f>
        <v>243.94</v>
      </c>
      <c r="BI36" s="137"/>
      <c r="BJ36" s="137"/>
      <c r="BK36" s="137"/>
      <c r="BL36" s="137"/>
      <c r="BM36" s="137"/>
      <c r="BN36" s="137"/>
      <c r="BO36" s="137"/>
      <c r="BP36" s="137"/>
      <c r="BQ36" s="137"/>
      <c r="BR36" s="137"/>
      <c r="BS36" s="137"/>
      <c r="BT36" s="137"/>
      <c r="BU36" s="137"/>
      <c r="BV36" s="137"/>
      <c r="BW36" s="137"/>
      <c r="BX36" s="137"/>
      <c r="BY36" s="137"/>
      <c r="BZ36" s="137"/>
      <c r="CA36" s="137"/>
      <c r="CB36" s="137"/>
      <c r="CC36" s="137"/>
      <c r="CD36" s="137"/>
      <c r="CE36" s="137"/>
      <c r="CF36" s="137"/>
      <c r="CG36" s="137"/>
      <c r="CH36" s="137"/>
      <c r="CI36" s="137"/>
      <c r="CJ36" s="137"/>
      <c r="CK36" s="137"/>
      <c r="CL36" s="137"/>
      <c r="CM36" s="137"/>
      <c r="CN36" s="137"/>
      <c r="CO36" s="137"/>
      <c r="CP36" s="137"/>
      <c r="CQ36" s="137"/>
      <c r="CR36" s="137"/>
      <c r="CS36" s="137"/>
      <c r="CT36" s="137"/>
      <c r="CU36" s="137"/>
      <c r="CV36" s="137"/>
      <c r="CW36" s="137"/>
      <c r="CX36" s="137"/>
      <c r="CY36" s="137"/>
      <c r="CZ36" s="137"/>
      <c r="DA36" s="137"/>
      <c r="DB36" s="137"/>
      <c r="DC36" s="137"/>
      <c r="DD36" s="137"/>
      <c r="DE36" s="137"/>
      <c r="DF36" s="137"/>
      <c r="DG36" s="137"/>
      <c r="DH36" s="137"/>
      <c r="DI36" s="137"/>
      <c r="DJ36" s="137"/>
      <c r="DK36" s="137"/>
      <c r="DL36" s="137"/>
      <c r="DM36" s="137"/>
      <c r="DN36" s="137"/>
      <c r="DO36" s="137"/>
      <c r="DP36" s="137"/>
      <c r="DQ36" s="137"/>
      <c r="DR36" s="137"/>
      <c r="DS36" s="137"/>
      <c r="DT36" s="137"/>
      <c r="DU36" s="137"/>
      <c r="DV36" s="137"/>
      <c r="DW36" s="137"/>
      <c r="DX36" s="137"/>
      <c r="DY36" s="137"/>
      <c r="DZ36" s="137"/>
      <c r="EA36" s="137"/>
      <c r="EB36" s="137"/>
      <c r="EC36" s="137"/>
      <c r="ED36" s="137"/>
      <c r="EE36" s="137"/>
      <c r="EF36" s="137"/>
      <c r="EG36" s="137"/>
      <c r="EH36" s="137"/>
      <c r="EI36" s="137"/>
      <c r="EJ36" s="137"/>
      <c r="EK36" s="137"/>
      <c r="EL36" s="137"/>
      <c r="EM36" s="137"/>
      <c r="EN36" s="137"/>
      <c r="EO36" s="137"/>
      <c r="EP36" s="137"/>
      <c r="EQ36" s="137"/>
      <c r="ER36" s="137"/>
      <c r="ES36" s="137"/>
      <c r="ET36" s="137"/>
      <c r="EU36" s="137"/>
      <c r="EV36" s="137"/>
      <c r="EW36" s="137"/>
      <c r="EX36" s="137"/>
      <c r="EY36" s="137"/>
      <c r="EZ36" s="137"/>
      <c r="FA36" s="137"/>
      <c r="FB36" s="137"/>
      <c r="FC36" s="137"/>
      <c r="FD36" s="137"/>
      <c r="FE36" s="137"/>
      <c r="FF36" s="137"/>
      <c r="FG36" s="137"/>
      <c r="FH36" s="137"/>
      <c r="FI36" s="137"/>
      <c r="FJ36" s="137"/>
      <c r="FK36" s="137"/>
      <c r="FL36" s="137"/>
      <c r="FM36" s="137"/>
      <c r="FN36" s="137"/>
      <c r="FO36" s="137"/>
      <c r="FP36" s="137"/>
      <c r="FQ36" s="137"/>
      <c r="FR36" s="137"/>
      <c r="FS36" s="137"/>
      <c r="FT36" s="137"/>
      <c r="FU36" s="137"/>
      <c r="FV36" s="137"/>
      <c r="FW36" s="137"/>
      <c r="FX36" s="137"/>
      <c r="FY36" s="137"/>
      <c r="FZ36" s="137"/>
      <c r="GA36" s="137"/>
      <c r="GB36" s="137"/>
      <c r="GC36" s="137"/>
      <c r="GD36" s="137"/>
      <c r="GE36" s="137"/>
      <c r="GF36" s="137"/>
      <c r="GG36" s="137"/>
      <c r="GH36" s="137"/>
      <c r="GI36" s="137"/>
      <c r="GJ36" s="137"/>
      <c r="GK36" s="137"/>
      <c r="GL36" s="137"/>
      <c r="GM36" s="137"/>
      <c r="GN36" s="137"/>
      <c r="GO36" s="137"/>
      <c r="GP36" s="137"/>
      <c r="GQ36" s="137"/>
      <c r="GR36" s="137"/>
      <c r="GS36" s="137"/>
      <c r="GT36" s="137"/>
      <c r="GU36" s="137"/>
      <c r="GV36" s="137"/>
      <c r="GW36" s="137"/>
      <c r="GX36" s="137"/>
      <c r="GY36" s="137"/>
      <c r="GZ36" s="137"/>
      <c r="HA36" s="137"/>
      <c r="HB36" s="137"/>
      <c r="HC36" s="137"/>
      <c r="HD36" s="137"/>
      <c r="HE36" s="137"/>
      <c r="HF36" s="137"/>
      <c r="HG36" s="137"/>
      <c r="HH36" s="137"/>
      <c r="HI36" s="137"/>
      <c r="HJ36" s="137"/>
      <c r="HK36" s="137"/>
      <c r="HL36" s="137"/>
      <c r="HM36" s="137"/>
      <c r="HN36" s="137"/>
      <c r="HO36" s="137"/>
      <c r="HP36" s="137"/>
      <c r="HQ36" s="137"/>
      <c r="HR36" s="137"/>
      <c r="HS36" s="137"/>
      <c r="HT36" s="137"/>
      <c r="HU36" s="137"/>
      <c r="HV36" s="137"/>
      <c r="HW36" s="137"/>
      <c r="HX36" s="137"/>
      <c r="HY36" s="137"/>
      <c r="HZ36" s="137"/>
      <c r="IA36" s="137"/>
      <c r="IB36" s="137"/>
      <c r="IC36" s="137"/>
      <c r="ID36" s="137"/>
      <c r="IE36" s="137"/>
      <c r="IF36" s="137"/>
      <c r="IG36" s="137"/>
      <c r="IH36" s="137"/>
      <c r="II36" s="137"/>
      <c r="IJ36" s="137"/>
      <c r="IK36" s="137"/>
      <c r="IL36" s="137"/>
      <c r="IM36" s="137"/>
    </row>
    <row r="37" spans="3:247" s="138" customFormat="1" ht="27" customHeight="1">
      <c r="C37" s="79"/>
      <c r="BI37" s="137"/>
      <c r="BJ37" s="137"/>
      <c r="BK37" s="137"/>
      <c r="BL37" s="137"/>
      <c r="BM37" s="137"/>
      <c r="BN37" s="137"/>
      <c r="BO37" s="137"/>
      <c r="BP37" s="137"/>
      <c r="BQ37" s="137"/>
      <c r="BR37" s="137"/>
      <c r="BS37" s="137"/>
      <c r="BT37" s="137"/>
      <c r="BU37" s="137"/>
      <c r="BV37" s="137"/>
      <c r="BW37" s="137"/>
      <c r="BX37" s="137"/>
      <c r="BY37" s="137"/>
      <c r="BZ37" s="137"/>
      <c r="CA37" s="137"/>
      <c r="CB37" s="137"/>
      <c r="CC37" s="137"/>
      <c r="CD37" s="137"/>
      <c r="CE37" s="137"/>
      <c r="CF37" s="137"/>
      <c r="CG37" s="137"/>
      <c r="CH37" s="137"/>
      <c r="CI37" s="137"/>
      <c r="CJ37" s="137"/>
      <c r="CK37" s="137"/>
      <c r="CL37" s="137"/>
      <c r="CM37" s="137"/>
      <c r="CN37" s="137"/>
      <c r="CO37" s="137"/>
      <c r="CP37" s="137"/>
      <c r="CQ37" s="137"/>
      <c r="CR37" s="137"/>
      <c r="CS37" s="137"/>
      <c r="CT37" s="137"/>
      <c r="CU37" s="137"/>
      <c r="CV37" s="137"/>
      <c r="CW37" s="137"/>
      <c r="CX37" s="137"/>
      <c r="CY37" s="137"/>
      <c r="CZ37" s="137"/>
      <c r="DA37" s="137"/>
      <c r="DB37" s="137"/>
      <c r="DC37" s="137"/>
      <c r="DD37" s="137"/>
      <c r="DE37" s="137"/>
      <c r="DF37" s="137"/>
      <c r="DG37" s="137"/>
      <c r="DH37" s="137"/>
      <c r="DI37" s="137"/>
      <c r="DJ37" s="137"/>
      <c r="DK37" s="137"/>
      <c r="DL37" s="137"/>
      <c r="DM37" s="137"/>
      <c r="DN37" s="137"/>
      <c r="DO37" s="137"/>
      <c r="DP37" s="137"/>
      <c r="DQ37" s="137"/>
      <c r="DR37" s="137"/>
      <c r="DS37" s="137"/>
      <c r="DT37" s="137"/>
      <c r="DU37" s="137"/>
      <c r="DV37" s="137"/>
      <c r="DW37" s="137"/>
      <c r="DX37" s="137"/>
      <c r="DY37" s="137"/>
      <c r="DZ37" s="137"/>
      <c r="EA37" s="137"/>
      <c r="EB37" s="137"/>
      <c r="EC37" s="137"/>
      <c r="ED37" s="137"/>
      <c r="EE37" s="137"/>
      <c r="EF37" s="137"/>
      <c r="EG37" s="137"/>
      <c r="EH37" s="137"/>
      <c r="EI37" s="137"/>
      <c r="EJ37" s="137"/>
      <c r="EK37" s="137"/>
      <c r="EL37" s="137"/>
      <c r="EM37" s="137"/>
      <c r="EN37" s="137"/>
      <c r="EO37" s="137"/>
      <c r="EP37" s="137"/>
      <c r="EQ37" s="137"/>
      <c r="ER37" s="137"/>
      <c r="ES37" s="137"/>
      <c r="ET37" s="137"/>
      <c r="EU37" s="137"/>
      <c r="EV37" s="137"/>
      <c r="EW37" s="137"/>
      <c r="EX37" s="137"/>
      <c r="EY37" s="137"/>
      <c r="EZ37" s="137"/>
      <c r="FA37" s="137"/>
      <c r="FB37" s="137"/>
      <c r="FC37" s="137"/>
      <c r="FD37" s="137"/>
      <c r="FE37" s="137"/>
      <c r="FF37" s="137"/>
      <c r="FG37" s="137"/>
      <c r="FH37" s="137"/>
      <c r="FI37" s="137"/>
      <c r="FJ37" s="137"/>
      <c r="FK37" s="137"/>
      <c r="FL37" s="137"/>
      <c r="FM37" s="137"/>
      <c r="FN37" s="137"/>
      <c r="FO37" s="137"/>
      <c r="FP37" s="137"/>
      <c r="FQ37" s="137"/>
      <c r="FR37" s="137"/>
      <c r="FS37" s="137"/>
      <c r="FT37" s="137"/>
      <c r="FU37" s="137"/>
      <c r="FV37" s="137"/>
      <c r="FW37" s="137"/>
      <c r="FX37" s="137"/>
      <c r="FY37" s="137"/>
      <c r="FZ37" s="137"/>
      <c r="GA37" s="137"/>
      <c r="GB37" s="137"/>
      <c r="GC37" s="137"/>
      <c r="GD37" s="137"/>
      <c r="GE37" s="137"/>
      <c r="GF37" s="137"/>
      <c r="GG37" s="137"/>
      <c r="GH37" s="137"/>
      <c r="GI37" s="137"/>
      <c r="GJ37" s="137"/>
      <c r="GK37" s="137"/>
      <c r="GL37" s="137"/>
      <c r="GM37" s="137"/>
      <c r="GN37" s="137"/>
      <c r="GO37" s="137"/>
      <c r="GP37" s="137"/>
      <c r="GQ37" s="137"/>
      <c r="GR37" s="137"/>
      <c r="GS37" s="137"/>
      <c r="GT37" s="137"/>
      <c r="GU37" s="137"/>
      <c r="GV37" s="137"/>
      <c r="GW37" s="137"/>
      <c r="GX37" s="137"/>
      <c r="GY37" s="137"/>
      <c r="GZ37" s="137"/>
      <c r="HA37" s="137"/>
      <c r="HB37" s="137"/>
      <c r="HC37" s="137"/>
      <c r="HD37" s="137"/>
      <c r="HE37" s="137"/>
      <c r="HF37" s="137"/>
      <c r="HG37" s="137"/>
      <c r="HH37" s="137"/>
      <c r="HI37" s="137"/>
      <c r="HJ37" s="137"/>
      <c r="HK37" s="137"/>
      <c r="HL37" s="137"/>
      <c r="HM37" s="137"/>
      <c r="HN37" s="137"/>
      <c r="HO37" s="137"/>
      <c r="HP37" s="137"/>
      <c r="HQ37" s="137"/>
      <c r="HR37" s="137"/>
      <c r="HS37" s="137"/>
      <c r="HT37" s="137"/>
      <c r="HU37" s="137"/>
      <c r="HV37" s="137"/>
      <c r="HW37" s="137"/>
      <c r="HX37" s="137"/>
      <c r="HY37" s="137"/>
      <c r="HZ37" s="137"/>
      <c r="IA37" s="137"/>
      <c r="IB37" s="137"/>
      <c r="IC37" s="137"/>
      <c r="ID37" s="137"/>
      <c r="IE37" s="137"/>
      <c r="IF37" s="137"/>
      <c r="IG37" s="137"/>
      <c r="IH37" s="137"/>
      <c r="II37" s="137"/>
      <c r="IJ37" s="137"/>
      <c r="IK37" s="137"/>
      <c r="IL37" s="137"/>
      <c r="IM37" s="137"/>
    </row>
    <row r="38" spans="3:247" s="138" customFormat="1" ht="27" customHeight="1">
      <c r="C38" s="79"/>
      <c r="BI38" s="137"/>
      <c r="BJ38" s="137"/>
      <c r="BK38" s="137"/>
      <c r="BL38" s="137"/>
      <c r="BM38" s="137"/>
      <c r="BN38" s="137"/>
      <c r="BO38" s="137"/>
      <c r="BP38" s="137"/>
      <c r="BQ38" s="137"/>
      <c r="BR38" s="137"/>
      <c r="BS38" s="137"/>
      <c r="BT38" s="137"/>
      <c r="BU38" s="137"/>
      <c r="BV38" s="137"/>
      <c r="BW38" s="137"/>
      <c r="BX38" s="137"/>
      <c r="BY38" s="137"/>
      <c r="BZ38" s="137"/>
      <c r="CA38" s="137"/>
      <c r="CB38" s="137"/>
      <c r="CC38" s="137"/>
      <c r="CD38" s="137"/>
      <c r="CE38" s="137"/>
      <c r="CF38" s="137"/>
      <c r="CG38" s="137"/>
      <c r="CH38" s="137"/>
      <c r="CI38" s="137"/>
      <c r="CJ38" s="137"/>
      <c r="CK38" s="137"/>
      <c r="CL38" s="137"/>
      <c r="CM38" s="137"/>
      <c r="CN38" s="137"/>
      <c r="CO38" s="137"/>
      <c r="CP38" s="137"/>
      <c r="CQ38" s="137"/>
      <c r="CR38" s="137"/>
      <c r="CS38" s="137"/>
      <c r="CT38" s="137"/>
      <c r="CU38" s="137"/>
      <c r="CV38" s="137"/>
      <c r="CW38" s="137"/>
      <c r="CX38" s="137"/>
      <c r="CY38" s="137"/>
      <c r="CZ38" s="137"/>
      <c r="DA38" s="137"/>
      <c r="DB38" s="137"/>
      <c r="DC38" s="137"/>
      <c r="DD38" s="137"/>
      <c r="DE38" s="137"/>
      <c r="DF38" s="137"/>
      <c r="DG38" s="137"/>
      <c r="DH38" s="137"/>
      <c r="DI38" s="137"/>
      <c r="DJ38" s="137"/>
      <c r="DK38" s="137"/>
      <c r="DL38" s="137"/>
      <c r="DM38" s="137"/>
      <c r="DN38" s="137"/>
      <c r="DO38" s="137"/>
      <c r="DP38" s="137"/>
      <c r="DQ38" s="137"/>
      <c r="DR38" s="137"/>
      <c r="DS38" s="137"/>
      <c r="DT38" s="137"/>
      <c r="DU38" s="137"/>
      <c r="DV38" s="137"/>
      <c r="DW38" s="137"/>
      <c r="DX38" s="137"/>
      <c r="DY38" s="137"/>
      <c r="DZ38" s="137"/>
      <c r="EA38" s="137"/>
      <c r="EB38" s="137"/>
      <c r="EC38" s="137"/>
      <c r="ED38" s="137"/>
      <c r="EE38" s="137"/>
      <c r="EF38" s="137"/>
      <c r="EG38" s="137"/>
      <c r="EH38" s="137"/>
      <c r="EI38" s="137"/>
      <c r="EJ38" s="137"/>
      <c r="EK38" s="137"/>
      <c r="EL38" s="137"/>
      <c r="EM38" s="137"/>
      <c r="EN38" s="137"/>
      <c r="EO38" s="137"/>
      <c r="EP38" s="137"/>
      <c r="EQ38" s="137"/>
      <c r="ER38" s="137"/>
      <c r="ES38" s="137"/>
      <c r="ET38" s="137"/>
      <c r="EU38" s="137"/>
      <c r="EV38" s="137"/>
      <c r="EW38" s="137"/>
      <c r="EX38" s="137"/>
      <c r="EY38" s="137"/>
      <c r="EZ38" s="137"/>
      <c r="FA38" s="137"/>
      <c r="FB38" s="137"/>
      <c r="FC38" s="137"/>
      <c r="FD38" s="137"/>
      <c r="FE38" s="137"/>
      <c r="FF38" s="137"/>
      <c r="FG38" s="137"/>
      <c r="FH38" s="137"/>
      <c r="FI38" s="137"/>
      <c r="FJ38" s="137"/>
      <c r="FK38" s="137"/>
      <c r="FL38" s="137"/>
      <c r="FM38" s="137"/>
      <c r="FN38" s="137"/>
      <c r="FO38" s="137"/>
      <c r="FP38" s="137"/>
      <c r="FQ38" s="137"/>
      <c r="FR38" s="137"/>
      <c r="FS38" s="137"/>
      <c r="FT38" s="137"/>
      <c r="FU38" s="137"/>
      <c r="FV38" s="137"/>
      <c r="FW38" s="137"/>
      <c r="FX38" s="137"/>
      <c r="FY38" s="137"/>
      <c r="FZ38" s="137"/>
      <c r="GA38" s="137"/>
      <c r="GB38" s="137"/>
      <c r="GC38" s="137"/>
      <c r="GD38" s="137"/>
      <c r="GE38" s="137"/>
      <c r="GF38" s="137"/>
      <c r="GG38" s="137"/>
      <c r="GH38" s="137"/>
      <c r="GI38" s="137"/>
      <c r="GJ38" s="137"/>
      <c r="GK38" s="137"/>
      <c r="GL38" s="137"/>
      <c r="GM38" s="137"/>
      <c r="GN38" s="137"/>
      <c r="GO38" s="137"/>
      <c r="GP38" s="137"/>
      <c r="GQ38" s="137"/>
      <c r="GR38" s="137"/>
      <c r="GS38" s="137"/>
      <c r="GT38" s="137"/>
      <c r="GU38" s="137"/>
      <c r="GV38" s="137"/>
      <c r="GW38" s="137"/>
      <c r="GX38" s="137"/>
      <c r="GY38" s="137"/>
      <c r="GZ38" s="137"/>
      <c r="HA38" s="137"/>
      <c r="HB38" s="137"/>
      <c r="HC38" s="137"/>
      <c r="HD38" s="137"/>
      <c r="HE38" s="137"/>
      <c r="HF38" s="137"/>
      <c r="HG38" s="137"/>
      <c r="HH38" s="137"/>
      <c r="HI38" s="137"/>
      <c r="HJ38" s="137"/>
      <c r="HK38" s="137"/>
      <c r="HL38" s="137"/>
      <c r="HM38" s="137"/>
      <c r="HN38" s="137"/>
      <c r="HO38" s="137"/>
      <c r="HP38" s="137"/>
      <c r="HQ38" s="137"/>
      <c r="HR38" s="137"/>
      <c r="HS38" s="137"/>
      <c r="HT38" s="137"/>
      <c r="HU38" s="137"/>
      <c r="HV38" s="137"/>
      <c r="HW38" s="137"/>
      <c r="HX38" s="137"/>
      <c r="HY38" s="137"/>
      <c r="HZ38" s="137"/>
      <c r="IA38" s="137"/>
      <c r="IB38" s="137"/>
      <c r="IC38" s="137"/>
      <c r="ID38" s="137"/>
      <c r="IE38" s="137"/>
      <c r="IF38" s="137"/>
      <c r="IG38" s="137"/>
      <c r="IH38" s="137"/>
      <c r="II38" s="137"/>
      <c r="IJ38" s="137"/>
      <c r="IK38" s="137"/>
      <c r="IL38" s="137"/>
      <c r="IM38" s="137"/>
    </row>
    <row r="39" spans="3:247" s="138" customFormat="1" ht="27" customHeight="1">
      <c r="C39" s="79"/>
      <c r="BI39" s="137"/>
      <c r="BJ39" s="137"/>
      <c r="BK39" s="137"/>
      <c r="BL39" s="137"/>
      <c r="BM39" s="137"/>
      <c r="BN39" s="137"/>
      <c r="BO39" s="137"/>
      <c r="BP39" s="137"/>
      <c r="BQ39" s="137"/>
      <c r="BR39" s="137"/>
      <c r="BS39" s="137"/>
      <c r="BT39" s="137"/>
      <c r="BU39" s="137"/>
      <c r="BV39" s="137"/>
      <c r="BW39" s="137"/>
      <c r="BX39" s="137"/>
      <c r="BY39" s="137"/>
      <c r="BZ39" s="137"/>
      <c r="CA39" s="137"/>
      <c r="CB39" s="137"/>
      <c r="CC39" s="137"/>
      <c r="CD39" s="137"/>
      <c r="CE39" s="137"/>
      <c r="CF39" s="137"/>
      <c r="CG39" s="137"/>
      <c r="CH39" s="137"/>
      <c r="CI39" s="137"/>
      <c r="CJ39" s="137"/>
      <c r="CK39" s="137"/>
      <c r="CL39" s="137"/>
      <c r="CM39" s="137"/>
      <c r="CN39" s="137"/>
      <c r="CO39" s="137"/>
      <c r="CP39" s="137"/>
      <c r="CQ39" s="137"/>
      <c r="CR39" s="137"/>
      <c r="CS39" s="137"/>
      <c r="CT39" s="137"/>
      <c r="CU39" s="137"/>
      <c r="CV39" s="137"/>
      <c r="CW39" s="137"/>
      <c r="CX39" s="137"/>
      <c r="CY39" s="137"/>
      <c r="CZ39" s="137"/>
      <c r="DA39" s="137"/>
      <c r="DB39" s="137"/>
      <c r="DC39" s="137"/>
      <c r="DD39" s="137"/>
      <c r="DE39" s="137"/>
      <c r="DF39" s="137"/>
      <c r="DG39" s="137"/>
      <c r="DH39" s="137"/>
      <c r="DI39" s="137"/>
      <c r="DJ39" s="137"/>
      <c r="DK39" s="137"/>
      <c r="DL39" s="137"/>
      <c r="DM39" s="137"/>
      <c r="DN39" s="137"/>
      <c r="DO39" s="137"/>
      <c r="DP39" s="137"/>
      <c r="DQ39" s="137"/>
      <c r="DR39" s="137"/>
      <c r="DS39" s="137"/>
      <c r="DT39" s="137"/>
      <c r="DU39" s="137"/>
      <c r="DV39" s="137"/>
      <c r="DW39" s="137"/>
      <c r="DX39" s="137"/>
      <c r="DY39" s="137"/>
      <c r="DZ39" s="137"/>
      <c r="EA39" s="137"/>
      <c r="EB39" s="137"/>
      <c r="EC39" s="137"/>
      <c r="ED39" s="137"/>
      <c r="EE39" s="137"/>
      <c r="EF39" s="137"/>
      <c r="EG39" s="137"/>
      <c r="EH39" s="137"/>
      <c r="EI39" s="137"/>
      <c r="EJ39" s="137"/>
      <c r="EK39" s="137"/>
      <c r="EL39" s="137"/>
      <c r="EM39" s="137"/>
      <c r="EN39" s="137"/>
      <c r="EO39" s="137"/>
      <c r="EP39" s="137"/>
      <c r="EQ39" s="137"/>
      <c r="ER39" s="137"/>
      <c r="ES39" s="137"/>
      <c r="ET39" s="137"/>
      <c r="EU39" s="137"/>
      <c r="EV39" s="137"/>
      <c r="EW39" s="137"/>
      <c r="EX39" s="137"/>
      <c r="EY39" s="137"/>
      <c r="EZ39" s="137"/>
      <c r="FA39" s="137"/>
      <c r="FB39" s="137"/>
      <c r="FC39" s="137"/>
      <c r="FD39" s="137"/>
      <c r="FE39" s="137"/>
      <c r="FF39" s="137"/>
      <c r="FG39" s="137"/>
      <c r="FH39" s="137"/>
      <c r="FI39" s="137"/>
      <c r="FJ39" s="137"/>
      <c r="FK39" s="137"/>
      <c r="FL39" s="137"/>
      <c r="FM39" s="137"/>
      <c r="FN39" s="137"/>
      <c r="FO39" s="137"/>
      <c r="FP39" s="137"/>
      <c r="FQ39" s="137"/>
      <c r="FR39" s="137"/>
      <c r="FS39" s="137"/>
      <c r="FT39" s="137"/>
      <c r="FU39" s="137"/>
      <c r="FV39" s="137"/>
      <c r="FW39" s="137"/>
      <c r="FX39" s="137"/>
      <c r="FY39" s="137"/>
      <c r="FZ39" s="137"/>
      <c r="GA39" s="137"/>
      <c r="GB39" s="137"/>
      <c r="GC39" s="137"/>
      <c r="GD39" s="137"/>
      <c r="GE39" s="137"/>
      <c r="GF39" s="137"/>
      <c r="GG39" s="137"/>
      <c r="GH39" s="137"/>
      <c r="GI39" s="137"/>
      <c r="GJ39" s="137"/>
      <c r="GK39" s="137"/>
      <c r="GL39" s="137"/>
      <c r="GM39" s="137"/>
      <c r="GN39" s="137"/>
      <c r="GO39" s="137"/>
      <c r="GP39" s="137"/>
      <c r="GQ39" s="137"/>
      <c r="GR39" s="137"/>
      <c r="GS39" s="137"/>
      <c r="GT39" s="137"/>
      <c r="GU39" s="137"/>
      <c r="GV39" s="137"/>
      <c r="GW39" s="137"/>
      <c r="GX39" s="137"/>
      <c r="GY39" s="137"/>
      <c r="GZ39" s="137"/>
      <c r="HA39" s="137"/>
      <c r="HB39" s="137"/>
      <c r="HC39" s="137"/>
      <c r="HD39" s="137"/>
      <c r="HE39" s="137"/>
      <c r="HF39" s="137"/>
      <c r="HG39" s="137"/>
      <c r="HH39" s="137"/>
      <c r="HI39" s="137"/>
      <c r="HJ39" s="137"/>
      <c r="HK39" s="137"/>
      <c r="HL39" s="137"/>
      <c r="HM39" s="137"/>
      <c r="HN39" s="137"/>
      <c r="HO39" s="137"/>
      <c r="HP39" s="137"/>
      <c r="HQ39" s="137"/>
      <c r="HR39" s="137"/>
      <c r="HS39" s="137"/>
      <c r="HT39" s="137"/>
      <c r="HU39" s="137"/>
      <c r="HV39" s="137"/>
      <c r="HW39" s="137"/>
      <c r="HX39" s="137"/>
      <c r="HY39" s="137"/>
      <c r="HZ39" s="137"/>
      <c r="IA39" s="137"/>
      <c r="IB39" s="137"/>
      <c r="IC39" s="137"/>
      <c r="ID39" s="137"/>
      <c r="IE39" s="137"/>
      <c r="IF39" s="137"/>
      <c r="IG39" s="137"/>
      <c r="IH39" s="137"/>
      <c r="II39" s="137"/>
      <c r="IJ39" s="137"/>
      <c r="IK39" s="137"/>
      <c r="IL39" s="137"/>
      <c r="IM39" s="137"/>
    </row>
    <row r="40" spans="3:247" s="138" customFormat="1" ht="27" customHeight="1">
      <c r="BI40" s="137"/>
      <c r="BJ40" s="137"/>
      <c r="BK40" s="137"/>
      <c r="BL40" s="137"/>
      <c r="BM40" s="137"/>
      <c r="BN40" s="137"/>
      <c r="BO40" s="137"/>
      <c r="BP40" s="137"/>
      <c r="BQ40" s="137"/>
      <c r="BR40" s="137"/>
      <c r="BS40" s="137"/>
      <c r="BT40" s="137"/>
      <c r="BU40" s="137"/>
      <c r="BV40" s="137"/>
      <c r="BW40" s="137"/>
      <c r="BX40" s="137"/>
      <c r="BY40" s="137"/>
      <c r="BZ40" s="137"/>
      <c r="CA40" s="137"/>
      <c r="CB40" s="137"/>
      <c r="CC40" s="137"/>
      <c r="CD40" s="137"/>
      <c r="CE40" s="137"/>
      <c r="CF40" s="137"/>
      <c r="CG40" s="137"/>
      <c r="CH40" s="137"/>
      <c r="CI40" s="137"/>
      <c r="CJ40" s="137"/>
      <c r="CK40" s="137"/>
      <c r="CL40" s="137"/>
      <c r="CM40" s="137"/>
      <c r="CN40" s="137"/>
      <c r="CO40" s="137"/>
      <c r="CP40" s="137"/>
      <c r="CQ40" s="137"/>
      <c r="CR40" s="137"/>
      <c r="CS40" s="137"/>
      <c r="CT40" s="137"/>
      <c r="CU40" s="137"/>
      <c r="CV40" s="137"/>
      <c r="CW40" s="137"/>
      <c r="CX40" s="137"/>
      <c r="CY40" s="137"/>
      <c r="CZ40" s="137"/>
      <c r="DA40" s="137"/>
      <c r="DB40" s="137"/>
      <c r="DC40" s="137"/>
      <c r="DD40" s="137"/>
      <c r="DE40" s="137"/>
      <c r="DF40" s="137"/>
      <c r="DG40" s="137"/>
      <c r="DH40" s="137"/>
      <c r="DI40" s="137"/>
      <c r="DJ40" s="137"/>
      <c r="DK40" s="137"/>
      <c r="DL40" s="137"/>
      <c r="DM40" s="137"/>
      <c r="DN40" s="137"/>
      <c r="DO40" s="137"/>
      <c r="DP40" s="137"/>
      <c r="DQ40" s="137"/>
      <c r="DR40" s="137"/>
      <c r="DS40" s="137"/>
      <c r="DT40" s="137"/>
      <c r="DU40" s="137"/>
      <c r="DV40" s="137"/>
      <c r="DW40" s="137"/>
      <c r="DX40" s="137"/>
      <c r="DY40" s="137"/>
      <c r="DZ40" s="137"/>
      <c r="EA40" s="137"/>
      <c r="EB40" s="137"/>
      <c r="EC40" s="137"/>
      <c r="ED40" s="137"/>
      <c r="EE40" s="137"/>
      <c r="EF40" s="137"/>
      <c r="EG40" s="137"/>
      <c r="EH40" s="137"/>
      <c r="EI40" s="137"/>
      <c r="EJ40" s="137"/>
      <c r="EK40" s="137"/>
      <c r="EL40" s="137"/>
      <c r="EM40" s="137"/>
      <c r="EN40" s="137"/>
      <c r="EO40" s="137"/>
      <c r="EP40" s="137"/>
      <c r="EQ40" s="137"/>
      <c r="ER40" s="137"/>
      <c r="ES40" s="137"/>
      <c r="ET40" s="137"/>
      <c r="EU40" s="137"/>
      <c r="EV40" s="137"/>
      <c r="EW40" s="137"/>
      <c r="EX40" s="137"/>
      <c r="EY40" s="137"/>
      <c r="EZ40" s="137"/>
      <c r="FA40" s="137"/>
      <c r="FB40" s="137"/>
      <c r="FC40" s="137"/>
      <c r="FD40" s="137"/>
      <c r="FE40" s="137"/>
      <c r="FF40" s="137"/>
      <c r="FG40" s="137"/>
      <c r="FH40" s="137"/>
      <c r="FI40" s="137"/>
      <c r="FJ40" s="137"/>
      <c r="FK40" s="137"/>
      <c r="FL40" s="137"/>
      <c r="FM40" s="137"/>
      <c r="FN40" s="137"/>
      <c r="FO40" s="137"/>
      <c r="FP40" s="137"/>
      <c r="FQ40" s="137"/>
      <c r="FR40" s="137"/>
      <c r="FS40" s="137"/>
      <c r="FT40" s="137"/>
      <c r="FU40" s="137"/>
      <c r="FV40" s="137"/>
      <c r="FW40" s="137"/>
      <c r="FX40" s="137"/>
      <c r="FY40" s="137"/>
      <c r="FZ40" s="137"/>
      <c r="GA40" s="137"/>
      <c r="GB40" s="137"/>
      <c r="GC40" s="137"/>
      <c r="GD40" s="137"/>
      <c r="GE40" s="137"/>
      <c r="GF40" s="137"/>
      <c r="GG40" s="137"/>
      <c r="GH40" s="137"/>
      <c r="GI40" s="137"/>
      <c r="GJ40" s="137"/>
      <c r="GK40" s="137"/>
      <c r="GL40" s="137"/>
      <c r="GM40" s="137"/>
      <c r="GN40" s="137"/>
      <c r="GO40" s="137"/>
      <c r="GP40" s="137"/>
      <c r="GQ40" s="137"/>
      <c r="GR40" s="137"/>
      <c r="GS40" s="137"/>
      <c r="GT40" s="137"/>
      <c r="GU40" s="137"/>
      <c r="GV40" s="137"/>
      <c r="GW40" s="137"/>
      <c r="GX40" s="137"/>
      <c r="GY40" s="137"/>
      <c r="GZ40" s="137"/>
      <c r="HA40" s="137"/>
      <c r="HB40" s="137"/>
      <c r="HC40" s="137"/>
      <c r="HD40" s="137"/>
      <c r="HE40" s="137"/>
      <c r="HF40" s="137"/>
      <c r="HG40" s="137"/>
      <c r="HH40" s="137"/>
      <c r="HI40" s="137"/>
      <c r="HJ40" s="137"/>
      <c r="HK40" s="137"/>
      <c r="HL40" s="137"/>
      <c r="HM40" s="137"/>
      <c r="HN40" s="137"/>
      <c r="HO40" s="137"/>
      <c r="HP40" s="137"/>
      <c r="HQ40" s="137"/>
      <c r="HR40" s="137"/>
      <c r="HS40" s="137"/>
      <c r="HT40" s="137"/>
      <c r="HU40" s="137"/>
      <c r="HV40" s="137"/>
      <c r="HW40" s="137"/>
      <c r="HX40" s="137"/>
      <c r="HY40" s="137"/>
      <c r="HZ40" s="137"/>
      <c r="IA40" s="137"/>
      <c r="IB40" s="137"/>
      <c r="IC40" s="137"/>
      <c r="ID40" s="137"/>
      <c r="IE40" s="137"/>
      <c r="IF40" s="137"/>
      <c r="IG40" s="137"/>
      <c r="IH40" s="137"/>
      <c r="II40" s="137"/>
      <c r="IJ40" s="137"/>
      <c r="IK40" s="137"/>
      <c r="IL40" s="137"/>
      <c r="IM40" s="137"/>
    </row>
  </sheetData>
  <sheetProtection sheet="1" objects="1" scenarios="1"/>
  <mergeCells count="25">
    <mergeCell ref="T14:Z14"/>
    <mergeCell ref="P17:T17"/>
    <mergeCell ref="Z17:AB17"/>
    <mergeCell ref="P18:T18"/>
    <mergeCell ref="Z18:AB18"/>
    <mergeCell ref="AE5:AH5"/>
    <mergeCell ref="AE6:AG6"/>
    <mergeCell ref="AE7:AH9"/>
    <mergeCell ref="AE10:AH11"/>
    <mergeCell ref="AE16:AH16"/>
    <mergeCell ref="R16:AB16"/>
    <mergeCell ref="N16:P16"/>
    <mergeCell ref="R15:AB15"/>
    <mergeCell ref="AF23:AH23"/>
    <mergeCell ref="P20:T20"/>
    <mergeCell ref="Z20:AB20"/>
    <mergeCell ref="P21:T21"/>
    <mergeCell ref="Z21:AB21"/>
    <mergeCell ref="N22:T22"/>
    <mergeCell ref="N15:P15"/>
    <mergeCell ref="AF18:AG18"/>
    <mergeCell ref="AF19:AG19"/>
    <mergeCell ref="AE17:AG17"/>
    <mergeCell ref="P19:T19"/>
    <mergeCell ref="Z19:AB19"/>
  </mergeCells>
  <conditionalFormatting sqref="I5:I20 F5:G20 H5:H16 F21:H23 J5:AB19 J20:L22 I23:L23 M14:AB21">
    <cfRule type="cellIs" dxfId="2" priority="33" operator="equal">
      <formula>0</formula>
    </cfRule>
  </conditionalFormatting>
  <conditionalFormatting sqref="V17:X21 F5:K22">
    <cfRule type="cellIs" dxfId="1" priority="1" operator="equal">
      <formula>$X$17</formula>
    </cfRule>
  </conditionalFormatting>
  <conditionalFormatting sqref="F5:K22">
    <cfRule type="cellIs" dxfId="0" priority="34" operator="greaterThan">
      <formula>$X$21</formula>
    </cfRule>
  </conditionalFormatting>
  <conditionalFormatting sqref="V18:X21 F5:K22 V17">
    <cfRule type="colorScale" priority="2">
      <colorScale>
        <cfvo type="num" val="$V$17"/>
        <cfvo type="formula" val="$F$36"/>
        <cfvo type="formula" val="$H$36"/>
        <color theme="0"/>
        <color theme="4" tint="0.39997558519241921"/>
        <color theme="4" tint="-0.249977111117893"/>
      </colorScale>
    </cfRule>
  </conditionalFormatting>
  <dataValidations count="1">
    <dataValidation type="list" allowBlank="1" showInputMessage="1" showErrorMessage="1" sqref="AE23" xr:uid="{00000000-0002-0000-0900-000000000000}">
      <formula1>"5,10,25,50,75,90,95"</formula1>
    </dataValidation>
  </dataValidations>
  <printOptions horizontalCentered="1" verticalCentered="1"/>
  <pageMargins left="0.5" right="0.5" top="0.5" bottom="0.5" header="0.5" footer="0.5"/>
  <pageSetup paperSize="9" scale="11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57762" r:id="rId4" name="Drop Down 2050">
              <controlPr defaultSize="0" autoLine="0" autoPict="0">
                <anchor moveWithCells="1">
                  <from>
                    <xdr:col>29</xdr:col>
                    <xdr:colOff>76200</xdr:colOff>
                    <xdr:row>12</xdr:row>
                    <xdr:rowOff>25400</xdr:rowOff>
                  </from>
                  <to>
                    <xdr:col>33</xdr:col>
                    <xdr:colOff>209550</xdr:colOff>
                    <xdr:row>13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767" r:id="rId5" name="Drop Down 2061">
              <controlPr defaultSize="0" autoLine="0" autoPict="0">
                <anchor moveWithCells="1">
                  <from>
                    <xdr:col>30</xdr:col>
                    <xdr:colOff>0</xdr:colOff>
                    <xdr:row>3</xdr:row>
                    <xdr:rowOff>69850</xdr:rowOff>
                  </from>
                  <to>
                    <xdr:col>33</xdr:col>
                    <xdr:colOff>215900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761" r:id="rId6" name="Drop Down 2049">
              <controlPr defaultSize="0" autoLine="0" autoPict="0">
                <anchor moveWithCells="1" sizeWithCells="1">
                  <from>
                    <xdr:col>4</xdr:col>
                    <xdr:colOff>0</xdr:colOff>
                    <xdr:row>24</xdr:row>
                    <xdr:rowOff>82550</xdr:rowOff>
                  </from>
                  <to>
                    <xdr:col>24</xdr:col>
                    <xdr:colOff>12700</xdr:colOff>
                    <xdr:row>25</xdr:row>
                    <xdr:rowOff>196850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763" r:id="rId7" name="Drop Down 2051">
              <controlPr defaultSize="0" autoLine="0" autoPict="0">
                <anchor moveWithCells="1" sizeWithCells="1">
                  <from>
                    <xdr:col>4</xdr:col>
                    <xdr:colOff>0</xdr:colOff>
                    <xdr:row>26</xdr:row>
                    <xdr:rowOff>25400</xdr:rowOff>
                  </from>
                  <to>
                    <xdr:col>24</xdr:col>
                    <xdr:colOff>12700</xdr:colOff>
                    <xdr:row>27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764" r:id="rId8" name="Drop Down 2052">
              <controlPr defaultSize="0" autoLine="0" autoPict="0">
                <anchor moveWithCells="1" sizeWithCells="1">
                  <from>
                    <xdr:col>25</xdr:col>
                    <xdr:colOff>25400</xdr:colOff>
                    <xdr:row>24</xdr:row>
                    <xdr:rowOff>88900</xdr:rowOff>
                  </from>
                  <to>
                    <xdr:col>27</xdr:col>
                    <xdr:colOff>38100</xdr:colOff>
                    <xdr:row>25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765" r:id="rId9" name="Drop Down 2053">
              <controlPr defaultSize="0" autoLine="0" autoPict="0">
                <anchor moveWithCells="1" sizeWithCells="1">
                  <from>
                    <xdr:col>25</xdr:col>
                    <xdr:colOff>25400</xdr:colOff>
                    <xdr:row>26</xdr:row>
                    <xdr:rowOff>19050</xdr:rowOff>
                  </from>
                  <to>
                    <xdr:col>27</xdr:col>
                    <xdr:colOff>44450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766" r:id="rId10" name="Spinner 2054">
              <controlPr defaultSize="0" autoPict="0">
                <anchor moveWithCells="1" sizeWithCells="1">
                  <from>
                    <xdr:col>27</xdr:col>
                    <xdr:colOff>82550</xdr:colOff>
                    <xdr:row>24</xdr:row>
                    <xdr:rowOff>50800</xdr:rowOff>
                  </from>
                  <to>
                    <xdr:col>28</xdr:col>
                    <xdr:colOff>69850</xdr:colOff>
                    <xdr:row>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768" r:id="rId11" name="Drop Down 2055">
              <controlPr defaultSize="0" autoLine="0" autoPict="0">
                <anchor moveWithCells="1" sizeWithCells="1">
                  <from>
                    <xdr:col>29</xdr:col>
                    <xdr:colOff>31750</xdr:colOff>
                    <xdr:row>24</xdr:row>
                    <xdr:rowOff>63500</xdr:rowOff>
                  </from>
                  <to>
                    <xdr:col>33</xdr:col>
                    <xdr:colOff>336550</xdr:colOff>
                    <xdr:row>25</xdr:row>
                    <xdr:rowOff>196850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769" r:id="rId12" name="Drop Down 2056">
              <controlPr defaultSize="0" autoLine="0" autoPict="0">
                <anchor moveWithCells="1" sizeWithCells="1">
                  <from>
                    <xdr:col>29</xdr:col>
                    <xdr:colOff>31750</xdr:colOff>
                    <xdr:row>25</xdr:row>
                    <xdr:rowOff>241300</xdr:rowOff>
                  </from>
                  <to>
                    <xdr:col>34</xdr:col>
                    <xdr:colOff>0</xdr:colOff>
                    <xdr:row>27</xdr:row>
                    <xdr:rowOff>12700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</sheetPr>
  <dimension ref="A1:DJ107"/>
  <sheetViews>
    <sheetView zoomScale="70" zoomScaleSheetLayoutView="100" workbookViewId="0">
      <pane xSplit="6" ySplit="6" topLeftCell="G7" activePane="bottomRight" state="frozen"/>
      <selection pane="topRight"/>
      <selection pane="bottomLeft"/>
      <selection pane="bottomRight" activeCell="T7" sqref="T7"/>
    </sheetView>
  </sheetViews>
  <sheetFormatPr defaultColWidth="9" defaultRowHeight="15.5"/>
  <cols>
    <col min="1" max="1" width="6.08984375" customWidth="1"/>
    <col min="2" max="2" width="11.36328125" style="4" customWidth="1"/>
    <col min="3" max="3" width="0.453125" style="4" customWidth="1"/>
    <col min="4" max="4" width="7.36328125" style="76" customWidth="1"/>
    <col min="5" max="5" width="12" style="76" customWidth="1"/>
    <col min="6" max="7" width="16.36328125" style="4" customWidth="1"/>
    <col min="8" max="8" width="11.08984375" style="4" customWidth="1"/>
    <col min="9" max="9" width="9.36328125" style="4" customWidth="1"/>
    <col min="10" max="10" width="10.90625" style="4" customWidth="1"/>
    <col min="11" max="11" width="14.08984375" style="4" bestFit="1" customWidth="1"/>
    <col min="12" max="12" width="11.54296875" style="4" bestFit="1" customWidth="1"/>
    <col min="13" max="13" width="9.1796875" style="4" bestFit="1" customWidth="1"/>
    <col min="14" max="15" width="9" style="4"/>
    <col min="16" max="16" width="10.453125" style="4" bestFit="1" customWidth="1"/>
    <col min="17" max="17" width="9" style="4"/>
    <col min="18" max="18" width="9.36328125" style="4" bestFit="1" customWidth="1"/>
    <col min="19" max="19" width="9" style="4"/>
    <col min="20" max="20" width="9.36328125" style="4" customWidth="1"/>
    <col min="21" max="21" width="10.453125" style="4" bestFit="1" customWidth="1"/>
    <col min="22" max="24" width="9" style="4"/>
    <col min="25" max="27" width="9.36328125" style="4" bestFit="1" customWidth="1"/>
    <col min="28" max="28" width="9" style="4"/>
    <col min="29" max="29" width="10.453125" style="47" bestFit="1" customWidth="1"/>
    <col min="30" max="30" width="10.453125" style="4" bestFit="1" customWidth="1"/>
    <col min="31" max="31" width="8.90625" style="4" customWidth="1"/>
    <col min="32" max="32" width="11.36328125" style="4" customWidth="1"/>
    <col min="33" max="33" width="9.6328125" style="4" customWidth="1"/>
    <col min="34" max="35" width="14.08984375" style="4" bestFit="1" customWidth="1"/>
    <col min="36" max="36" width="11.6328125" style="4" customWidth="1"/>
    <col min="37" max="37" width="11.08984375" style="4" customWidth="1"/>
    <col min="38" max="38" width="12.08984375" style="4" customWidth="1"/>
    <col min="39" max="39" width="11.08984375" style="4" customWidth="1"/>
    <col min="40" max="41" width="9" style="4"/>
    <col min="42" max="42" width="10.90625" style="4" customWidth="1"/>
    <col min="43" max="43" width="10.453125" style="4" bestFit="1" customWidth="1"/>
    <col min="44" max="45" width="14.08984375" style="4" bestFit="1" customWidth="1"/>
    <col min="46" max="46" width="9" style="4"/>
    <col min="47" max="47" width="14.08984375" style="4" bestFit="1" customWidth="1"/>
    <col min="48" max="48" width="7.36328125" style="4" customWidth="1"/>
    <col min="49" max="49" width="15.453125" style="4" bestFit="1" customWidth="1"/>
    <col min="50" max="50" width="11.36328125" style="4" customWidth="1"/>
    <col min="51" max="51" width="12.90625" style="4" customWidth="1"/>
    <col min="52" max="52" width="14.453125" style="4" customWidth="1"/>
    <col min="53" max="53" width="13.453125" style="47" customWidth="1"/>
    <col min="54" max="55" width="9" style="47"/>
    <col min="56" max="56" width="9.81640625" style="47" bestFit="1" customWidth="1"/>
    <col min="57" max="57" width="9" style="47"/>
    <col min="58" max="69" width="9" style="4"/>
    <col min="70" max="71" width="9.36328125" style="4" bestFit="1" customWidth="1"/>
    <col min="72" max="74" width="14.08984375" style="4" bestFit="1" customWidth="1"/>
    <col min="75" max="78" width="9" style="4"/>
    <col min="79" max="79" width="9" style="1"/>
    <col min="80" max="83" width="9" style="47"/>
    <col min="84" max="84" width="9" style="4"/>
    <col min="85" max="85" width="10.453125" style="4" bestFit="1" customWidth="1"/>
    <col min="86" max="103" width="9" style="4"/>
    <col min="104" max="104" width="10.36328125" style="4" bestFit="1" customWidth="1"/>
    <col min="105" max="16384" width="9" style="4"/>
  </cols>
  <sheetData>
    <row r="1" spans="1:114" s="71" customFormat="1" ht="10.5">
      <c r="B1" s="77"/>
      <c r="C1" s="77"/>
      <c r="D1" s="78"/>
      <c r="E1" s="78"/>
      <c r="F1" s="71" t="s">
        <v>17</v>
      </c>
      <c r="G1" s="71">
        <f>IFERROR(SMALL(G7:G30,COUNT(G7:G30)-COUNTIF(G7:G30,"&gt;0")+1),0)</f>
        <v>0.20200000000000001</v>
      </c>
      <c r="H1" s="93">
        <f>FLOOR(SMALL(H7:H91,COUNT(H7:H91)-COUNTIF(H7:H91,"&gt;0")+1),1)</f>
        <v>1</v>
      </c>
      <c r="I1" s="71" t="s">
        <v>16</v>
      </c>
    </row>
    <row r="2" spans="1:114" s="71" customFormat="1" ht="10.5">
      <c r="B2" s="77"/>
      <c r="C2" s="77"/>
      <c r="D2" s="78"/>
      <c r="E2" s="78"/>
      <c r="F2" s="71" t="s">
        <v>12</v>
      </c>
      <c r="G2" s="71">
        <f>MAX(G7:G30)</f>
        <v>307.60000000000002</v>
      </c>
      <c r="H2" s="94">
        <f>MAX(H7:H100)</f>
        <v>1</v>
      </c>
      <c r="I2" s="94">
        <f>LARGE(G7:G30,2)</f>
        <v>243.94</v>
      </c>
    </row>
    <row r="3" spans="1:114" s="71" customFormat="1" ht="10.5">
      <c r="B3" s="77"/>
      <c r="C3" s="77"/>
      <c r="D3" s="78"/>
      <c r="E3" s="78"/>
      <c r="F3" s="71" t="s">
        <v>18</v>
      </c>
      <c r="G3" s="71">
        <f>(G2-G1)/5</f>
        <v>61.479600000000005</v>
      </c>
      <c r="H3" s="94">
        <f>FLOOR((H2-H1)/6,1)</f>
        <v>0</v>
      </c>
    </row>
    <row r="4" spans="1:114" s="15" customFormat="1">
      <c r="A4" s="79"/>
      <c r="D4" s="80"/>
      <c r="E4" s="80"/>
      <c r="F4" s="71" t="s">
        <v>15</v>
      </c>
      <c r="G4" s="71">
        <f>MIN(G7:G30)</f>
        <v>0.20200000000000001</v>
      </c>
      <c r="AC4" s="71"/>
    </row>
    <row r="5" spans="1:114" s="72" customFormat="1" ht="20.149999999999999" customHeight="1">
      <c r="B5" s="81" t="s">
        <v>19</v>
      </c>
      <c r="C5" s="81"/>
      <c r="D5" s="81"/>
      <c r="E5" s="81"/>
      <c r="G5" s="95"/>
      <c r="H5" s="96" t="s">
        <v>20</v>
      </c>
      <c r="I5" s="96" t="s">
        <v>21</v>
      </c>
      <c r="J5" s="109" t="s">
        <v>22</v>
      </c>
      <c r="K5" s="109" t="s">
        <v>22</v>
      </c>
      <c r="L5" s="109" t="s">
        <v>22</v>
      </c>
      <c r="M5" s="109" t="s">
        <v>22</v>
      </c>
      <c r="N5" s="109" t="s">
        <v>23</v>
      </c>
      <c r="O5" s="109" t="s">
        <v>21</v>
      </c>
      <c r="P5" s="109" t="s">
        <v>24</v>
      </c>
      <c r="Q5" s="109" t="s">
        <v>24</v>
      </c>
      <c r="R5" s="109" t="s">
        <v>24</v>
      </c>
      <c r="S5" s="109" t="s">
        <v>24</v>
      </c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  <c r="BM5" s="109"/>
      <c r="BN5" s="109"/>
      <c r="BO5" s="109"/>
      <c r="BP5" s="109"/>
      <c r="BQ5" s="109"/>
      <c r="BR5" s="109"/>
      <c r="BS5" s="109"/>
      <c r="BT5" s="109"/>
      <c r="BU5" s="109"/>
      <c r="BV5" s="109"/>
      <c r="BW5" s="109"/>
      <c r="BX5" s="109"/>
      <c r="BY5" s="109"/>
      <c r="BZ5" s="109"/>
      <c r="CA5" s="127"/>
      <c r="CB5" s="128"/>
      <c r="CC5" s="128"/>
      <c r="CD5" s="128"/>
      <c r="CE5" s="128"/>
      <c r="CF5" s="109"/>
      <c r="CG5" s="109"/>
      <c r="CH5" s="109"/>
      <c r="CI5" s="109"/>
      <c r="CJ5" s="109"/>
      <c r="CK5" s="109"/>
      <c r="CL5" s="109"/>
      <c r="CM5" s="109"/>
      <c r="CN5" s="109"/>
      <c r="CO5" s="109"/>
      <c r="CP5" s="109"/>
      <c r="CQ5" s="109"/>
      <c r="CR5" s="109"/>
      <c r="CS5" s="109"/>
      <c r="CT5" s="109"/>
      <c r="CU5" s="109"/>
      <c r="CV5" s="109"/>
      <c r="CW5" s="109"/>
      <c r="CX5" s="109"/>
      <c r="CY5" s="109"/>
      <c r="CZ5" s="109"/>
      <c r="DA5" s="109"/>
      <c r="DB5" s="109"/>
      <c r="DC5" s="130" t="s">
        <v>20</v>
      </c>
      <c r="DD5" s="95"/>
      <c r="DE5" s="95"/>
      <c r="DF5" s="95"/>
      <c r="DG5" s="95"/>
      <c r="DH5" s="95"/>
      <c r="DI5" s="95"/>
      <c r="DJ5" s="95"/>
    </row>
    <row r="6" spans="1:114" s="73" customFormat="1" ht="81.900000000000006" customHeight="1">
      <c r="B6" s="82" t="s">
        <v>25</v>
      </c>
      <c r="C6" s="83"/>
      <c r="D6" s="84" t="s">
        <v>26</v>
      </c>
      <c r="E6" s="84" t="s">
        <v>27</v>
      </c>
      <c r="F6" s="97" t="s">
        <v>28</v>
      </c>
      <c r="G6" s="84" t="s">
        <v>29</v>
      </c>
      <c r="H6" s="98" t="s">
        <v>30</v>
      </c>
      <c r="I6" s="98" t="s">
        <v>31</v>
      </c>
      <c r="J6" s="110" t="s">
        <v>32</v>
      </c>
      <c r="K6" s="110" t="s">
        <v>33</v>
      </c>
      <c r="L6" s="110" t="s">
        <v>34</v>
      </c>
      <c r="M6" s="110" t="s">
        <v>35</v>
      </c>
      <c r="N6" s="110" t="s">
        <v>36</v>
      </c>
      <c r="O6" s="110" t="s">
        <v>37</v>
      </c>
      <c r="P6" s="110" t="s">
        <v>38</v>
      </c>
      <c r="Q6" s="110" t="s">
        <v>39</v>
      </c>
      <c r="R6" s="110" t="s">
        <v>40</v>
      </c>
      <c r="S6" s="110" t="s">
        <v>41</v>
      </c>
      <c r="T6" s="110"/>
      <c r="U6" s="110"/>
      <c r="V6" s="110"/>
      <c r="W6" s="110"/>
      <c r="X6" s="110"/>
      <c r="Y6" s="110"/>
      <c r="Z6" s="121"/>
      <c r="AA6" s="110"/>
      <c r="AB6" s="110"/>
      <c r="AC6" s="121"/>
      <c r="AD6" s="110"/>
      <c r="AE6" s="110"/>
      <c r="AF6" s="122"/>
      <c r="AG6" s="110"/>
      <c r="AH6" s="110"/>
      <c r="AI6" s="110"/>
      <c r="AJ6" s="110"/>
      <c r="AK6" s="110"/>
      <c r="AL6" s="110"/>
      <c r="AM6" s="110"/>
      <c r="AN6" s="110"/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  <c r="BG6" s="110"/>
      <c r="BH6" s="110"/>
      <c r="BI6" s="110"/>
      <c r="BJ6" s="110"/>
      <c r="BK6" s="110"/>
      <c r="BL6" s="110"/>
      <c r="BM6" s="110"/>
      <c r="BN6" s="110"/>
      <c r="BO6" s="110"/>
      <c r="BP6" s="110"/>
      <c r="BQ6" s="110"/>
      <c r="BR6" s="110"/>
      <c r="BS6" s="110"/>
      <c r="BT6" s="110"/>
      <c r="BU6" s="121"/>
      <c r="BV6" s="110"/>
      <c r="BW6" s="110"/>
      <c r="BX6" s="110"/>
      <c r="BY6" s="110"/>
      <c r="BZ6" s="110"/>
      <c r="CA6" s="122"/>
      <c r="CB6" s="121"/>
      <c r="CC6" s="121"/>
      <c r="CD6" s="121"/>
      <c r="CE6" s="121"/>
      <c r="CF6" s="110"/>
      <c r="CG6" s="110"/>
      <c r="CH6" s="110"/>
      <c r="CI6" s="110"/>
      <c r="CJ6" s="110"/>
      <c r="CK6" s="110"/>
      <c r="CL6" s="110"/>
      <c r="CM6" s="110"/>
      <c r="CN6" s="110"/>
      <c r="CO6" s="110"/>
      <c r="CP6" s="110"/>
      <c r="CQ6" s="110"/>
      <c r="CR6" s="110"/>
      <c r="CS6" s="110"/>
      <c r="CT6" s="110"/>
      <c r="CU6" s="110"/>
      <c r="CV6" s="110"/>
      <c r="CW6" s="110"/>
      <c r="CX6" s="110"/>
      <c r="CY6" s="110"/>
      <c r="CZ6" s="110"/>
      <c r="DA6" s="110"/>
      <c r="DB6" s="110"/>
      <c r="DC6" s="131" t="s">
        <v>42</v>
      </c>
      <c r="DD6" s="83"/>
      <c r="DE6" s="83"/>
      <c r="DF6" s="83"/>
      <c r="DG6" s="83"/>
      <c r="DH6" s="83"/>
      <c r="DI6" s="83"/>
      <c r="DJ6" s="83"/>
    </row>
    <row r="7" spans="1:114">
      <c r="A7" s="15" t="str">
        <f t="shared" ref="A7:A38" si="0">INDEX($H$5:$DZ$6,1,ROW()-6)</f>
        <v xml:space="preserve"> ==== </v>
      </c>
      <c r="B7" s="15" t="str">
        <f>INDEX($H$6:$BA$6,1,ROW()-6)</f>
        <v xml:space="preserve"> ============ </v>
      </c>
      <c r="C7" s="80"/>
      <c r="D7" s="85" t="s">
        <v>43</v>
      </c>
      <c r="E7" s="16" t="s">
        <v>44</v>
      </c>
      <c r="F7" s="99" t="s">
        <v>45</v>
      </c>
      <c r="G7" s="15">
        <f>IFERROR((INDEX('Datos '!$H$1:$DZ$91,ROW(7:7),'(с)'!$A$50)*(INDEX('(с)'!$D$120:$D$128,'(с)'!$C$119,1)))/(INDEX('Datos '!$H$1:$DZ$91,ROW(7:7),'(с)'!$A$137)*INDEX('(с)'!$D$120:$D$128,'(с)'!$C$129,1)),0)</f>
        <v>0.20200000000000001</v>
      </c>
      <c r="H7" s="100">
        <v>1</v>
      </c>
      <c r="I7" s="100">
        <v>0.20200000000000001</v>
      </c>
      <c r="J7" s="111">
        <v>3075.6460000000002</v>
      </c>
      <c r="K7" s="111">
        <v>2890.1509999999998</v>
      </c>
      <c r="L7" s="111">
        <v>2776.1379999999999</v>
      </c>
      <c r="M7" s="111">
        <v>28.103000000000002</v>
      </c>
      <c r="N7" s="111">
        <v>1</v>
      </c>
      <c r="O7" s="111">
        <v>0</v>
      </c>
      <c r="P7" s="111">
        <v>1986</v>
      </c>
      <c r="Q7" s="111">
        <v>2565</v>
      </c>
      <c r="R7" s="111">
        <v>0.86099999999999999</v>
      </c>
      <c r="S7" s="111">
        <v>0.88500000000000001</v>
      </c>
      <c r="T7" s="111"/>
      <c r="U7" s="111"/>
      <c r="V7" s="111"/>
      <c r="W7" s="111"/>
      <c r="X7" s="111"/>
      <c r="Y7" s="111"/>
      <c r="Z7" s="111"/>
      <c r="AA7" s="111"/>
      <c r="AB7" s="111"/>
      <c r="AC7" s="123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23"/>
      <c r="AS7" s="111"/>
      <c r="AT7" s="111"/>
      <c r="AU7" s="111"/>
      <c r="AV7" s="111"/>
      <c r="AW7" s="111"/>
      <c r="AX7" s="111"/>
      <c r="AY7" s="111"/>
      <c r="AZ7" s="111"/>
      <c r="BA7" s="123"/>
      <c r="BB7" s="123"/>
      <c r="BC7" s="123"/>
      <c r="BD7" s="123"/>
      <c r="BE7" s="123"/>
      <c r="BF7" s="111"/>
      <c r="BG7" s="111"/>
      <c r="BH7" s="111"/>
      <c r="BI7" s="111"/>
      <c r="BJ7" s="111"/>
      <c r="BK7" s="111"/>
      <c r="BL7" s="111"/>
      <c r="BM7" s="111"/>
      <c r="BN7" s="111"/>
      <c r="BO7" s="111"/>
      <c r="BP7" s="111"/>
      <c r="BQ7" s="111"/>
      <c r="BR7" s="111"/>
      <c r="BS7" s="111"/>
      <c r="BT7" s="111"/>
      <c r="BU7" s="123"/>
      <c r="BV7" s="111"/>
      <c r="BW7" s="111"/>
      <c r="BX7" s="111"/>
      <c r="BY7" s="111"/>
      <c r="BZ7" s="111"/>
      <c r="CA7" s="20"/>
      <c r="CB7" s="123"/>
      <c r="CC7" s="123"/>
      <c r="CD7" s="123"/>
      <c r="CE7" s="123"/>
      <c r="CF7" s="111"/>
      <c r="CG7" s="111"/>
      <c r="CH7" s="111"/>
      <c r="CI7" s="111"/>
      <c r="CJ7" s="111"/>
      <c r="CK7" s="111"/>
      <c r="CL7" s="111"/>
      <c r="CM7" s="111"/>
      <c r="CN7" s="111"/>
      <c r="CO7" s="111"/>
      <c r="CP7" s="111"/>
      <c r="CQ7" s="111"/>
      <c r="CR7" s="111"/>
      <c r="CS7" s="111"/>
      <c r="CT7" s="111"/>
      <c r="CU7" s="111"/>
      <c r="CV7" s="111"/>
      <c r="CW7" s="111"/>
      <c r="CX7" s="111"/>
      <c r="CY7" s="111"/>
      <c r="CZ7" s="111"/>
      <c r="DA7" s="111"/>
      <c r="DB7" s="111"/>
      <c r="DC7" s="46">
        <v>1</v>
      </c>
      <c r="DD7" s="15"/>
      <c r="DE7" s="15"/>
      <c r="DF7" s="15"/>
      <c r="DG7" s="15"/>
      <c r="DH7" s="15"/>
      <c r="DI7" s="15"/>
      <c r="DJ7" s="15"/>
    </row>
    <row r="8" spans="1:114">
      <c r="A8" s="15" t="str">
        <f t="shared" si="0"/>
        <v>Geo</v>
      </c>
      <c r="B8" s="15" t="str">
        <f t="shared" ref="B8:B71" si="1">INDEX($H$6:$DZ$6,1,ROW()-6)</f>
        <v>Superficie (mil km²)</v>
      </c>
      <c r="C8" s="80"/>
      <c r="D8" s="85" t="s">
        <v>43</v>
      </c>
      <c r="E8" s="16" t="s">
        <v>46</v>
      </c>
      <c r="F8" s="99" t="s">
        <v>47</v>
      </c>
      <c r="G8" s="15">
        <f>IFERROR((INDEX('Datos '!$H$1:$DZ$91,ROW(8:8),'(с)'!$A$50)*(INDEX('(с)'!$D$120:$D$128,'(с)'!$C$119,1)))/(INDEX('Datos '!$H$1:$DZ$91,ROW(8:8),'(с)'!$A$137)*INDEX('(с)'!$D$120:$D$128,'(с)'!$C$129,1)),0)</f>
        <v>307.60000000000002</v>
      </c>
      <c r="H8" s="100">
        <v>1</v>
      </c>
      <c r="I8" s="100">
        <v>307.60000000000002</v>
      </c>
      <c r="J8" s="111">
        <v>17541.141</v>
      </c>
      <c r="K8" s="111">
        <v>15625.083000000001</v>
      </c>
      <c r="L8" s="111">
        <v>13827.203</v>
      </c>
      <c r="M8" s="111">
        <v>191.47399999999999</v>
      </c>
      <c r="N8" s="111">
        <v>1</v>
      </c>
      <c r="O8" s="111">
        <v>1184</v>
      </c>
      <c r="P8" s="111">
        <v>14553</v>
      </c>
      <c r="Q8" s="111">
        <v>447</v>
      </c>
      <c r="R8" s="111">
        <v>0.80200000000000005</v>
      </c>
      <c r="S8" s="111">
        <v>0.83699999999999997</v>
      </c>
      <c r="T8" s="111"/>
      <c r="U8" s="111"/>
      <c r="V8" s="111"/>
      <c r="W8" s="111"/>
      <c r="X8" s="111"/>
      <c r="Y8" s="111"/>
      <c r="Z8" s="111"/>
      <c r="AA8" s="111"/>
      <c r="AB8" s="111"/>
      <c r="AC8" s="123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1"/>
      <c r="AR8" s="111"/>
      <c r="AS8" s="111"/>
      <c r="AT8" s="111"/>
      <c r="AU8" s="111"/>
      <c r="AV8" s="111"/>
      <c r="AW8" s="111"/>
      <c r="AX8" s="111"/>
      <c r="AY8" s="111"/>
      <c r="AZ8" s="111"/>
      <c r="BA8" s="123"/>
      <c r="BB8" s="123"/>
      <c r="BC8" s="123"/>
      <c r="BD8" s="123"/>
      <c r="BE8" s="123"/>
      <c r="BF8" s="111"/>
      <c r="BG8" s="111"/>
      <c r="BH8" s="111"/>
      <c r="BI8" s="111"/>
      <c r="BJ8" s="111"/>
      <c r="BK8" s="111"/>
      <c r="BL8" s="111"/>
      <c r="BM8" s="111"/>
      <c r="BN8" s="111"/>
      <c r="BO8" s="111"/>
      <c r="BP8" s="111"/>
      <c r="BQ8" s="111"/>
      <c r="BR8" s="111"/>
      <c r="BS8" s="111"/>
      <c r="BT8" s="111"/>
      <c r="BU8" s="123"/>
      <c r="BV8" s="111"/>
      <c r="BW8" s="111"/>
      <c r="BX8" s="111"/>
      <c r="BY8" s="111"/>
      <c r="BZ8" s="111"/>
      <c r="CA8" s="20"/>
      <c r="CB8" s="123"/>
      <c r="CC8" s="123"/>
      <c r="CD8" s="123"/>
      <c r="CE8" s="123"/>
      <c r="CF8" s="111"/>
      <c r="CG8" s="111"/>
      <c r="CH8" s="111"/>
      <c r="CI8" s="111"/>
      <c r="CJ8" s="111"/>
      <c r="CK8" s="111"/>
      <c r="CL8" s="111"/>
      <c r="CM8" s="111"/>
      <c r="CN8" s="111"/>
      <c r="CO8" s="111"/>
      <c r="CP8" s="111"/>
      <c r="CQ8" s="111"/>
      <c r="CR8" s="111"/>
      <c r="CS8" s="111"/>
      <c r="CT8" s="111"/>
      <c r="CU8" s="111"/>
      <c r="CV8" s="111"/>
      <c r="CW8" s="111"/>
      <c r="CX8" s="111"/>
      <c r="CY8" s="111"/>
      <c r="CZ8" s="111"/>
      <c r="DA8" s="111"/>
      <c r="DB8" s="111"/>
      <c r="DC8" s="46">
        <v>1</v>
      </c>
      <c r="DD8" s="15"/>
      <c r="DE8" s="15"/>
      <c r="DF8" s="15"/>
      <c r="DG8" s="15"/>
      <c r="DH8" s="15"/>
      <c r="DI8" s="15"/>
      <c r="DJ8" s="15"/>
    </row>
    <row r="9" spans="1:114">
      <c r="A9" s="15" t="str">
        <f t="shared" si="0"/>
        <v>Población</v>
      </c>
      <c r="B9" s="15" t="str">
        <f t="shared" si="1"/>
        <v>Población, mil hab. (2020)</v>
      </c>
      <c r="C9" s="80"/>
      <c r="D9" s="86" t="s">
        <v>48</v>
      </c>
      <c r="E9" s="16" t="s">
        <v>49</v>
      </c>
      <c r="F9" s="99" t="s">
        <v>50</v>
      </c>
      <c r="G9" s="15">
        <f>IFERROR((INDEX('Datos '!$H$1:$DZ$91,ROW(9:9),'(с)'!$A$50)*(INDEX('(с)'!$D$120:$D$128,'(с)'!$C$119,1)))/(INDEX('Datos '!$H$1:$DZ$91,ROW(9:9),'(с)'!$A$137)*INDEX('(с)'!$D$120:$D$128,'(с)'!$C$129,1)),0)</f>
        <v>102.6</v>
      </c>
      <c r="H9" s="100">
        <v>1</v>
      </c>
      <c r="I9" s="100">
        <v>102.6</v>
      </c>
      <c r="J9" s="111">
        <v>415.43799999999999</v>
      </c>
      <c r="K9" s="111">
        <v>367.82799999999997</v>
      </c>
      <c r="L9" s="111">
        <v>334.56799999999998</v>
      </c>
      <c r="M9" s="111">
        <v>4.95</v>
      </c>
      <c r="N9" s="111">
        <v>2</v>
      </c>
      <c r="O9" s="111">
        <v>81988</v>
      </c>
      <c r="P9" s="111">
        <v>544</v>
      </c>
      <c r="Q9" s="111">
        <v>4.3</v>
      </c>
      <c r="R9" s="111">
        <v>0.80400000000000005</v>
      </c>
      <c r="S9" s="111">
        <v>0.84399999999999997</v>
      </c>
      <c r="T9" s="111"/>
      <c r="U9" s="111"/>
      <c r="V9" s="111"/>
      <c r="W9" s="111"/>
      <c r="X9" s="111"/>
      <c r="Y9" s="111"/>
      <c r="Z9" s="111"/>
      <c r="AA9" s="111"/>
      <c r="AB9" s="111"/>
      <c r="AC9" s="123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23"/>
      <c r="AS9" s="111"/>
      <c r="AT9" s="111"/>
      <c r="AU9" s="111"/>
      <c r="AV9" s="111"/>
      <c r="AW9" s="111"/>
      <c r="AX9" s="111"/>
      <c r="AY9" s="111"/>
      <c r="AZ9" s="111"/>
      <c r="BA9" s="123"/>
      <c r="BB9" s="123"/>
      <c r="BC9" s="123"/>
      <c r="BD9" s="123"/>
      <c r="BE9" s="123"/>
      <c r="BF9" s="111"/>
      <c r="BG9" s="111"/>
      <c r="BH9" s="111"/>
      <c r="BI9" s="111"/>
      <c r="BJ9" s="111"/>
      <c r="BK9" s="111"/>
      <c r="BL9" s="111"/>
      <c r="BM9" s="111"/>
      <c r="BN9" s="111"/>
      <c r="BO9" s="111"/>
      <c r="BP9" s="111"/>
      <c r="BQ9" s="111"/>
      <c r="BR9" s="111"/>
      <c r="BS9" s="111"/>
      <c r="BT9" s="111"/>
      <c r="BU9" s="123"/>
      <c r="BV9" s="111"/>
      <c r="BW9" s="111"/>
      <c r="BX9" s="111"/>
      <c r="BY9" s="111"/>
      <c r="BZ9" s="111"/>
      <c r="CA9" s="20"/>
      <c r="CB9" s="123"/>
      <c r="CC9" s="123"/>
      <c r="CD9" s="123"/>
      <c r="CE9" s="123"/>
      <c r="CF9" s="111"/>
      <c r="CG9" s="111"/>
      <c r="CH9" s="111"/>
      <c r="CI9" s="111"/>
      <c r="CJ9" s="111"/>
      <c r="CK9" s="111"/>
      <c r="CL9" s="111"/>
      <c r="CM9" s="111"/>
      <c r="CN9" s="111"/>
      <c r="CO9" s="111"/>
      <c r="CP9" s="111"/>
      <c r="CQ9" s="111"/>
      <c r="CR9" s="111"/>
      <c r="CS9" s="111"/>
      <c r="CT9" s="111"/>
      <c r="CU9" s="111"/>
      <c r="CV9" s="111"/>
      <c r="CW9" s="111"/>
      <c r="CX9" s="111"/>
      <c r="CY9" s="111"/>
      <c r="CZ9" s="111"/>
      <c r="DA9" s="111"/>
      <c r="DB9" s="111"/>
      <c r="DC9" s="46">
        <v>1</v>
      </c>
      <c r="DD9" s="15"/>
      <c r="DE9" s="15"/>
      <c r="DF9" s="15"/>
      <c r="DG9" s="15"/>
      <c r="DH9" s="15"/>
      <c r="DI9" s="15"/>
      <c r="DJ9" s="15"/>
    </row>
    <row r="10" spans="1:114">
      <c r="A10" s="15" t="str">
        <f t="shared" si="0"/>
        <v>Población</v>
      </c>
      <c r="B10" s="15" t="str">
        <f t="shared" si="1"/>
        <v>Población, mil hab.  (2010)</v>
      </c>
      <c r="C10" s="80"/>
      <c r="D10" s="87" t="s">
        <v>51</v>
      </c>
      <c r="E10" s="16" t="s">
        <v>52</v>
      </c>
      <c r="F10" s="99" t="s">
        <v>53</v>
      </c>
      <c r="G10" s="15">
        <f>IFERROR((INDEX('Datos '!$H$1:$DZ$91,ROW(10:10),'(с)'!$A$50)*(INDEX('(с)'!$D$120:$D$128,'(с)'!$C$119,1)))/(INDEX('Datos '!$H$1:$DZ$91,ROW(10:10),'(с)'!$A$137)*INDEX('(с)'!$D$120:$D$128,'(с)'!$C$129,1)),0)</f>
        <v>99.6</v>
      </c>
      <c r="H10" s="100">
        <v>1</v>
      </c>
      <c r="I10" s="100">
        <v>99.6</v>
      </c>
      <c r="J10" s="111">
        <v>1204.5409999999999</v>
      </c>
      <c r="K10" s="111">
        <v>1055.259</v>
      </c>
      <c r="L10" s="111">
        <v>984.44600000000003</v>
      </c>
      <c r="M10" s="111">
        <v>18.488</v>
      </c>
      <c r="N10" s="111">
        <v>6</v>
      </c>
      <c r="O10" s="111">
        <v>0</v>
      </c>
      <c r="P10" s="111">
        <v>763</v>
      </c>
      <c r="Q10" s="111">
        <v>9.1</v>
      </c>
      <c r="R10" s="111">
        <v>0.77700000000000002</v>
      </c>
      <c r="S10" s="111">
        <v>0.81599999999999995</v>
      </c>
      <c r="T10" s="111"/>
      <c r="U10" s="111"/>
      <c r="V10" s="111"/>
      <c r="W10" s="111"/>
      <c r="X10" s="111"/>
      <c r="Y10" s="111"/>
      <c r="Z10" s="111"/>
      <c r="AA10" s="111"/>
      <c r="AB10" s="111"/>
      <c r="AC10" s="123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23"/>
      <c r="BB10" s="123"/>
      <c r="BC10" s="123"/>
      <c r="BD10" s="123"/>
      <c r="BE10" s="123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23"/>
      <c r="BV10" s="111"/>
      <c r="BW10" s="111"/>
      <c r="BX10" s="111"/>
      <c r="BY10" s="111"/>
      <c r="BZ10" s="111"/>
      <c r="CA10" s="20"/>
      <c r="CB10" s="123"/>
      <c r="CC10" s="123"/>
      <c r="CD10" s="123"/>
      <c r="CE10" s="123"/>
      <c r="CF10" s="111"/>
      <c r="CG10" s="111"/>
      <c r="CH10" s="111"/>
      <c r="CI10" s="111"/>
      <c r="CJ10" s="111"/>
      <c r="CK10" s="111"/>
      <c r="CL10" s="111"/>
      <c r="CM10" s="111"/>
      <c r="CN10" s="111"/>
      <c r="CO10" s="111"/>
      <c r="CP10" s="111"/>
      <c r="CQ10" s="111"/>
      <c r="CR10" s="111"/>
      <c r="CS10" s="111"/>
      <c r="CT10" s="111"/>
      <c r="CU10" s="111"/>
      <c r="CV10" s="111"/>
      <c r="CW10" s="111"/>
      <c r="CX10" s="111"/>
      <c r="CY10" s="111"/>
      <c r="CZ10" s="111"/>
      <c r="DA10" s="111"/>
      <c r="DB10" s="111"/>
      <c r="DC10" s="46">
        <v>1</v>
      </c>
      <c r="DD10" s="15"/>
      <c r="DE10" s="15"/>
      <c r="DF10" s="15"/>
      <c r="DG10" s="15"/>
      <c r="DH10" s="15"/>
      <c r="DI10" s="15"/>
      <c r="DJ10" s="15"/>
    </row>
    <row r="11" spans="1:114">
      <c r="A11" s="15" t="str">
        <f t="shared" si="0"/>
        <v>Población</v>
      </c>
      <c r="B11" s="15" t="str">
        <f t="shared" si="1"/>
        <v>Población, mil hab.  (2001)</v>
      </c>
      <c r="C11" s="80"/>
      <c r="D11" s="85" t="s">
        <v>54</v>
      </c>
      <c r="E11" s="16" t="s">
        <v>55</v>
      </c>
      <c r="F11" s="99" t="s">
        <v>56</v>
      </c>
      <c r="G11" s="15">
        <f>IFERROR((INDEX('Datos '!$H$1:$DZ$91,ROW(11:11),'(с)'!$A$50)*(INDEX('(с)'!$D$120:$D$128,'(с)'!$C$119,1)))/(INDEX('Datos '!$H$1:$DZ$91,ROW(11:11),'(с)'!$A$137)*INDEX('(с)'!$D$120:$D$128,'(с)'!$C$129,1)),0)</f>
        <v>224.7</v>
      </c>
      <c r="H11" s="100">
        <v>1</v>
      </c>
      <c r="I11" s="100">
        <v>224.7</v>
      </c>
      <c r="J11" s="111">
        <v>618.99400000000003</v>
      </c>
      <c r="K11" s="111">
        <v>509.108</v>
      </c>
      <c r="L11" s="111">
        <v>413.23399999999998</v>
      </c>
      <c r="M11" s="111">
        <v>6.9909999999999997</v>
      </c>
      <c r="N11" s="111">
        <v>3</v>
      </c>
      <c r="O11" s="111">
        <v>100743</v>
      </c>
      <c r="P11" s="111">
        <v>641</v>
      </c>
      <c r="Q11" s="111">
        <v>112</v>
      </c>
      <c r="R11" s="111">
        <v>0.81200000000000006</v>
      </c>
      <c r="S11" s="111">
        <v>0.86299999999999999</v>
      </c>
      <c r="T11" s="111"/>
      <c r="U11" s="111"/>
      <c r="V11" s="111"/>
      <c r="W11" s="111"/>
      <c r="X11" s="111"/>
      <c r="Y11" s="111"/>
      <c r="Z11" s="111"/>
      <c r="AA11" s="111"/>
      <c r="AB11" s="111"/>
      <c r="AC11" s="123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23"/>
      <c r="AS11" s="111"/>
      <c r="AT11" s="111"/>
      <c r="AU11" s="111"/>
      <c r="AV11" s="111"/>
      <c r="AW11" s="111"/>
      <c r="AX11" s="111"/>
      <c r="AY11" s="111"/>
      <c r="AZ11" s="111"/>
      <c r="BA11" s="123"/>
      <c r="BB11" s="123"/>
      <c r="BC11" s="123"/>
      <c r="BD11" s="123"/>
      <c r="BE11" s="123"/>
      <c r="BF11" s="111"/>
      <c r="BG11" s="111"/>
      <c r="BH11" s="111"/>
      <c r="BI11" s="111"/>
      <c r="BJ11" s="111"/>
      <c r="BK11" s="111"/>
      <c r="BL11" s="111"/>
      <c r="BM11" s="111"/>
      <c r="BN11" s="111"/>
      <c r="BO11" s="111"/>
      <c r="BP11" s="111"/>
      <c r="BQ11" s="111"/>
      <c r="BR11" s="111"/>
      <c r="BS11" s="111"/>
      <c r="BT11" s="111"/>
      <c r="BU11" s="123"/>
      <c r="BV11" s="111"/>
      <c r="BW11" s="111"/>
      <c r="BX11" s="111"/>
      <c r="BY11" s="111"/>
      <c r="BZ11" s="111"/>
      <c r="CA11" s="20"/>
      <c r="CB11" s="123"/>
      <c r="CC11" s="123"/>
      <c r="CD11" s="123"/>
      <c r="CE11" s="123"/>
      <c r="CF11" s="111"/>
      <c r="CG11" s="111"/>
      <c r="CH11" s="111"/>
      <c r="CI11" s="111"/>
      <c r="CJ11" s="111"/>
      <c r="CK11" s="111"/>
      <c r="CL11" s="111"/>
      <c r="CM11" s="111"/>
      <c r="CN11" s="111"/>
      <c r="CO11" s="111"/>
      <c r="CP11" s="111"/>
      <c r="CQ11" s="111"/>
      <c r="CR11" s="111"/>
      <c r="CS11" s="111"/>
      <c r="CT11" s="111"/>
      <c r="CU11" s="111"/>
      <c r="CV11" s="111"/>
      <c r="CW11" s="111"/>
      <c r="CX11" s="111"/>
      <c r="CY11" s="111"/>
      <c r="CZ11" s="111"/>
      <c r="DA11" s="111"/>
      <c r="DB11" s="111"/>
      <c r="DC11" s="46">
        <v>1</v>
      </c>
      <c r="DD11" s="15"/>
      <c r="DE11" s="15"/>
      <c r="DF11" s="15"/>
      <c r="DG11" s="15"/>
      <c r="DH11" s="15"/>
      <c r="DI11" s="15"/>
      <c r="DJ11" s="15"/>
    </row>
    <row r="12" spans="1:114">
      <c r="A12" s="15" t="str">
        <f t="shared" si="0"/>
        <v>Población</v>
      </c>
      <c r="B12" s="15" t="str">
        <f t="shared" si="1"/>
        <v>Births, miles (2021)</v>
      </c>
      <c r="C12" s="80"/>
      <c r="D12" s="85" t="s">
        <v>57</v>
      </c>
      <c r="E12" s="16" t="s">
        <v>58</v>
      </c>
      <c r="F12" s="99" t="s">
        <v>59</v>
      </c>
      <c r="G12" s="15">
        <f>IFERROR((INDEX('Datos '!$H$1:$DZ$91,ROW(12:12),'(с)'!$A$50)*(INDEX('(с)'!$D$120:$D$128,'(с)'!$C$119,1)))/(INDEX('Datos '!$H$1:$DZ$91,ROW(12:12),'(с)'!$A$137)*INDEX('(с)'!$D$120:$D$128,'(с)'!$C$129,1)),0)</f>
        <v>165.3</v>
      </c>
      <c r="H12" s="100">
        <v>1</v>
      </c>
      <c r="I12" s="100">
        <v>165.3</v>
      </c>
      <c r="J12" s="111">
        <v>3760.45</v>
      </c>
      <c r="K12" s="111">
        <v>3308.8760000000002</v>
      </c>
      <c r="L12" s="111">
        <v>3066.8009999999999</v>
      </c>
      <c r="M12" s="111">
        <v>44.347999999999999</v>
      </c>
      <c r="N12" s="111">
        <v>4</v>
      </c>
      <c r="O12" s="111">
        <v>25485</v>
      </c>
      <c r="P12" s="111">
        <v>6680</v>
      </c>
      <c r="Q12" s="111">
        <v>209</v>
      </c>
      <c r="R12" s="111">
        <v>0.82399999999999995</v>
      </c>
      <c r="S12" s="111">
        <v>0.84599999999999997</v>
      </c>
      <c r="T12" s="111"/>
      <c r="U12" s="111"/>
      <c r="V12" s="111"/>
      <c r="W12" s="111"/>
      <c r="X12" s="111"/>
      <c r="Y12" s="111"/>
      <c r="Z12" s="111"/>
      <c r="AA12" s="111"/>
      <c r="AB12" s="111"/>
      <c r="AC12" s="123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1"/>
      <c r="AR12" s="123"/>
      <c r="AS12" s="111"/>
      <c r="AT12" s="111"/>
      <c r="AU12" s="111"/>
      <c r="AV12" s="111"/>
      <c r="AW12" s="111"/>
      <c r="AX12" s="111"/>
      <c r="AY12" s="111"/>
      <c r="AZ12" s="111"/>
      <c r="BA12" s="123"/>
      <c r="BB12" s="123"/>
      <c r="BC12" s="123"/>
      <c r="BD12" s="123"/>
      <c r="BE12" s="123"/>
      <c r="BF12" s="111"/>
      <c r="BG12" s="111"/>
      <c r="BH12" s="111"/>
      <c r="BI12" s="111"/>
      <c r="BJ12" s="111"/>
      <c r="BK12" s="111"/>
      <c r="BL12" s="111"/>
      <c r="BM12" s="111"/>
      <c r="BN12" s="111"/>
      <c r="BO12" s="111"/>
      <c r="BP12" s="111"/>
      <c r="BQ12" s="111"/>
      <c r="BR12" s="111"/>
      <c r="BS12" s="111"/>
      <c r="BT12" s="111"/>
      <c r="BU12" s="123"/>
      <c r="BV12" s="111"/>
      <c r="BW12" s="111"/>
      <c r="BX12" s="111"/>
      <c r="BY12" s="111"/>
      <c r="BZ12" s="111"/>
      <c r="CA12" s="20"/>
      <c r="CB12" s="123"/>
      <c r="CC12" s="123"/>
      <c r="CD12" s="123"/>
      <c r="CE12" s="123"/>
      <c r="CF12" s="111"/>
      <c r="CG12" s="111"/>
      <c r="CH12" s="111"/>
      <c r="CI12" s="111"/>
      <c r="CJ12" s="111"/>
      <c r="CK12" s="111"/>
      <c r="CL12" s="111"/>
      <c r="CM12" s="111"/>
      <c r="CN12" s="111"/>
      <c r="CO12" s="111"/>
      <c r="CP12" s="111"/>
      <c r="CQ12" s="111"/>
      <c r="CR12" s="111"/>
      <c r="CS12" s="111"/>
      <c r="CT12" s="111"/>
      <c r="CU12" s="111"/>
      <c r="CV12" s="111"/>
      <c r="CW12" s="111"/>
      <c r="CX12" s="111"/>
      <c r="CY12" s="111"/>
      <c r="CZ12" s="111"/>
      <c r="DA12" s="111"/>
      <c r="DB12" s="111"/>
      <c r="DC12" s="46">
        <v>1</v>
      </c>
      <c r="DD12" s="15"/>
      <c r="DE12" s="15"/>
      <c r="DF12" s="15"/>
      <c r="DG12" s="15"/>
      <c r="DH12" s="15"/>
      <c r="DI12" s="15"/>
      <c r="DJ12" s="15"/>
    </row>
    <row r="13" spans="1:114">
      <c r="A13" s="15" t="str">
        <f t="shared" si="0"/>
        <v>Estado</v>
      </c>
      <c r="B13" s="15" t="str">
        <f t="shared" si="1"/>
        <v>Regiones</v>
      </c>
      <c r="C13" s="80"/>
      <c r="D13" s="87" t="s">
        <v>51</v>
      </c>
      <c r="E13" s="16" t="s">
        <v>60</v>
      </c>
      <c r="F13" s="99" t="s">
        <v>61</v>
      </c>
      <c r="G13" s="15">
        <f>IFERROR((INDEX('Datos '!$H$1:$DZ$91,ROW(13:13),'(с)'!$A$50)*(INDEX('(с)'!$D$120:$D$128,'(с)'!$C$119,1)))/(INDEX('Datos '!$H$1:$DZ$91,ROW(13:13),'(с)'!$A$137)*INDEX('(с)'!$D$120:$D$128,'(с)'!$C$129,1)),0)</f>
        <v>88.2</v>
      </c>
      <c r="H13" s="100">
        <v>1</v>
      </c>
      <c r="I13" s="100">
        <v>88.2</v>
      </c>
      <c r="J13" s="111">
        <v>1120.8009999999999</v>
      </c>
      <c r="K13" s="111">
        <v>992.59500000000003</v>
      </c>
      <c r="L13" s="111">
        <v>930.99099999999999</v>
      </c>
      <c r="M13" s="111">
        <v>16.547000000000001</v>
      </c>
      <c r="N13" s="111">
        <v>6</v>
      </c>
      <c r="O13" s="111">
        <v>0</v>
      </c>
      <c r="P13" s="111">
        <v>1926</v>
      </c>
      <c r="Q13" s="111">
        <v>172</v>
      </c>
      <c r="R13" s="111">
        <v>0.78700000000000003</v>
      </c>
      <c r="S13" s="111">
        <v>0.82499999999999996</v>
      </c>
      <c r="T13" s="111"/>
      <c r="U13" s="111"/>
      <c r="V13" s="111"/>
      <c r="W13" s="111"/>
      <c r="X13" s="111"/>
      <c r="Y13" s="111"/>
      <c r="Z13" s="111"/>
      <c r="AA13" s="111"/>
      <c r="AB13" s="111"/>
      <c r="AC13" s="123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23"/>
      <c r="AS13" s="111"/>
      <c r="AT13" s="111"/>
      <c r="AU13" s="111"/>
      <c r="AV13" s="111"/>
      <c r="AW13" s="111"/>
      <c r="AX13" s="111"/>
      <c r="AY13" s="111"/>
      <c r="AZ13" s="111"/>
      <c r="BA13" s="123"/>
      <c r="BB13" s="123"/>
      <c r="BC13" s="123"/>
      <c r="BD13" s="123"/>
      <c r="BE13" s="123"/>
      <c r="BF13" s="111"/>
      <c r="BG13" s="111"/>
      <c r="BH13" s="111"/>
      <c r="BI13" s="111"/>
      <c r="BJ13" s="111"/>
      <c r="BK13" s="111"/>
      <c r="BL13" s="111"/>
      <c r="BM13" s="111"/>
      <c r="BN13" s="111"/>
      <c r="BO13" s="111"/>
      <c r="BP13" s="111"/>
      <c r="BQ13" s="111"/>
      <c r="BR13" s="111"/>
      <c r="BS13" s="111"/>
      <c r="BT13" s="111"/>
      <c r="BU13" s="123"/>
      <c r="BV13" s="111"/>
      <c r="BW13" s="111"/>
      <c r="BX13" s="111"/>
      <c r="BY13" s="111"/>
      <c r="BZ13" s="111"/>
      <c r="CA13" s="20"/>
      <c r="CB13" s="123"/>
      <c r="CC13" s="123"/>
      <c r="CD13" s="123"/>
      <c r="CE13" s="123"/>
      <c r="CF13" s="111"/>
      <c r="CG13" s="111"/>
      <c r="CH13" s="111"/>
      <c r="CI13" s="111"/>
      <c r="CJ13" s="111"/>
      <c r="CK13" s="111"/>
      <c r="CL13" s="111"/>
      <c r="CM13" s="111"/>
      <c r="CN13" s="111"/>
      <c r="CO13" s="111"/>
      <c r="CP13" s="111"/>
      <c r="CQ13" s="111"/>
      <c r="CR13" s="111"/>
      <c r="CS13" s="111"/>
      <c r="CT13" s="111"/>
      <c r="CU13" s="111"/>
      <c r="CV13" s="111"/>
      <c r="CW13" s="111"/>
      <c r="CX13" s="111"/>
      <c r="CY13" s="111"/>
      <c r="CZ13" s="111"/>
      <c r="DA13" s="111"/>
      <c r="DB13" s="111"/>
      <c r="DC13" s="46">
        <v>1</v>
      </c>
      <c r="DD13" s="15"/>
      <c r="DE13" s="15"/>
      <c r="DF13" s="15"/>
      <c r="DG13" s="15"/>
      <c r="DH13" s="15"/>
      <c r="DI13" s="15"/>
      <c r="DJ13" s="15"/>
    </row>
    <row r="14" spans="1:114">
      <c r="A14" s="15" t="str">
        <f t="shared" si="0"/>
        <v>Geo</v>
      </c>
      <c r="B14" s="15" t="str">
        <f t="shared" si="1"/>
        <v>Superficie montañas (km²)</v>
      </c>
      <c r="C14" s="80"/>
      <c r="D14" s="85" t="s">
        <v>57</v>
      </c>
      <c r="E14" s="16" t="s">
        <v>62</v>
      </c>
      <c r="F14" s="99" t="s">
        <v>63</v>
      </c>
      <c r="G14" s="15">
        <f>IFERROR((INDEX('Datos '!$H$1:$DZ$91,ROW(14:14),'(с)'!$A$50)*(INDEX('(с)'!$D$120:$D$128,'(с)'!$C$119,1)))/(INDEX('Datos '!$H$1:$DZ$91,ROW(14:14),'(с)'!$A$137)*INDEX('(с)'!$D$120:$D$128,'(с)'!$C$129,1)),0)</f>
        <v>78.8</v>
      </c>
      <c r="H14" s="100">
        <v>1</v>
      </c>
      <c r="I14" s="100">
        <v>78.8</v>
      </c>
      <c r="J14" s="111">
        <v>1385.961</v>
      </c>
      <c r="K14" s="111">
        <v>1235.9939999999999</v>
      </c>
      <c r="L14" s="111">
        <v>1158.1469999999999</v>
      </c>
      <c r="M14" s="111">
        <v>17.012</v>
      </c>
      <c r="N14" s="111">
        <v>4</v>
      </c>
      <c r="O14" s="111">
        <v>0</v>
      </c>
      <c r="P14" s="111">
        <v>2513</v>
      </c>
      <c r="Q14" s="111">
        <v>365</v>
      </c>
      <c r="R14" s="111">
        <v>0.80400000000000005</v>
      </c>
      <c r="S14" s="111">
        <v>0.84499999999999997</v>
      </c>
      <c r="T14" s="111"/>
      <c r="U14" s="111"/>
      <c r="V14" s="111"/>
      <c r="W14" s="111"/>
      <c r="X14" s="111"/>
      <c r="Y14" s="111"/>
      <c r="Z14" s="111"/>
      <c r="AA14" s="111"/>
      <c r="AB14" s="111"/>
      <c r="AC14" s="123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23"/>
      <c r="AS14" s="111"/>
      <c r="AT14" s="111"/>
      <c r="AU14" s="111"/>
      <c r="AV14" s="111"/>
      <c r="AW14" s="111"/>
      <c r="AX14" s="111"/>
      <c r="AY14" s="111"/>
      <c r="AZ14" s="111"/>
      <c r="BA14" s="123"/>
      <c r="BB14" s="123"/>
      <c r="BC14" s="123"/>
      <c r="BD14" s="123"/>
      <c r="BE14" s="123"/>
      <c r="BF14" s="111"/>
      <c r="BG14" s="111"/>
      <c r="BH14" s="111"/>
      <c r="BI14" s="111"/>
      <c r="BJ14" s="111"/>
      <c r="BK14" s="111"/>
      <c r="BL14" s="111"/>
      <c r="BM14" s="111"/>
      <c r="BN14" s="111"/>
      <c r="BO14" s="111"/>
      <c r="BP14" s="111"/>
      <c r="BQ14" s="111"/>
      <c r="BR14" s="111"/>
      <c r="BS14" s="111"/>
      <c r="BT14" s="111"/>
      <c r="BU14" s="123"/>
      <c r="BV14" s="111"/>
      <c r="BW14" s="111"/>
      <c r="BX14" s="111"/>
      <c r="BY14" s="111"/>
      <c r="BZ14" s="111"/>
      <c r="CA14" s="20"/>
      <c r="CB14" s="123"/>
      <c r="CC14" s="123"/>
      <c r="CD14" s="123"/>
      <c r="CE14" s="123"/>
      <c r="CF14" s="111"/>
      <c r="CG14" s="111"/>
      <c r="CH14" s="111"/>
      <c r="CI14" s="111"/>
      <c r="CJ14" s="111"/>
      <c r="CK14" s="111"/>
      <c r="CL14" s="111"/>
      <c r="CM14" s="111"/>
      <c r="CN14" s="111"/>
      <c r="CO14" s="111"/>
      <c r="CP14" s="111"/>
      <c r="CQ14" s="111"/>
      <c r="CR14" s="111"/>
      <c r="CS14" s="111"/>
      <c r="CT14" s="111"/>
      <c r="CU14" s="111"/>
      <c r="CV14" s="111"/>
      <c r="CW14" s="111"/>
      <c r="CX14" s="111"/>
      <c r="CY14" s="111"/>
      <c r="CZ14" s="111"/>
      <c r="DA14" s="111"/>
      <c r="DB14" s="111"/>
      <c r="DC14" s="46">
        <v>1</v>
      </c>
      <c r="DD14" s="15"/>
      <c r="DE14" s="15"/>
      <c r="DF14" s="15"/>
      <c r="DG14" s="15"/>
      <c r="DH14" s="15"/>
      <c r="DI14" s="15"/>
      <c r="DJ14" s="15"/>
    </row>
    <row r="15" spans="1:114">
      <c r="A15" s="15" t="str">
        <f t="shared" si="0"/>
        <v>Economía</v>
      </c>
      <c r="B15" s="15" t="str">
        <f t="shared" si="1"/>
        <v>Turistas residentes (Promedios 2018/19), miles</v>
      </c>
      <c r="C15" s="80"/>
      <c r="D15" s="87" t="s">
        <v>51</v>
      </c>
      <c r="E15" s="16" t="s">
        <v>64</v>
      </c>
      <c r="F15" s="99" t="s">
        <v>65</v>
      </c>
      <c r="G15" s="15">
        <f>IFERROR((INDEX('Datos '!$H$1:$DZ$91,ROW(15:15),'(с)'!$A$50)*(INDEX('(с)'!$D$120:$D$128,'(с)'!$C$119,1)))/(INDEX('Datos '!$H$1:$DZ$91,ROW(15:15),'(с)'!$A$137)*INDEX('(с)'!$D$120:$D$128,'(с)'!$C$129,1)),0)</f>
        <v>72.099999999999994</v>
      </c>
      <c r="H15" s="100">
        <v>1</v>
      </c>
      <c r="I15" s="100">
        <v>72.099999999999994</v>
      </c>
      <c r="J15" s="111">
        <v>605.19299999999998</v>
      </c>
      <c r="K15" s="111">
        <v>530.16200000000003</v>
      </c>
      <c r="L15" s="111">
        <v>486.55900000000003</v>
      </c>
      <c r="M15" s="111">
        <v>9.218</v>
      </c>
      <c r="N15" s="111">
        <v>6</v>
      </c>
      <c r="O15" s="111">
        <v>0</v>
      </c>
      <c r="P15" s="111">
        <v>482</v>
      </c>
      <c r="Q15" s="111">
        <v>322</v>
      </c>
      <c r="R15" s="111">
        <v>0.75900000000000001</v>
      </c>
      <c r="S15" s="111">
        <v>0.82199999999999995</v>
      </c>
      <c r="T15" s="111"/>
      <c r="U15" s="111"/>
      <c r="V15" s="111"/>
      <c r="W15" s="111"/>
      <c r="X15" s="111"/>
      <c r="Y15" s="111"/>
      <c r="Z15" s="111"/>
      <c r="AA15" s="111"/>
      <c r="AB15" s="111"/>
      <c r="AC15" s="123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23"/>
      <c r="AS15" s="111"/>
      <c r="AT15" s="111"/>
      <c r="AU15" s="111"/>
      <c r="AV15" s="111"/>
      <c r="AW15" s="111"/>
      <c r="AX15" s="111"/>
      <c r="AY15" s="111"/>
      <c r="AZ15" s="111"/>
      <c r="BA15" s="123"/>
      <c r="BB15" s="123"/>
      <c r="BC15" s="123"/>
      <c r="BD15" s="123"/>
      <c r="BE15" s="123"/>
      <c r="BF15" s="111"/>
      <c r="BG15" s="111"/>
      <c r="BH15" s="111"/>
      <c r="BI15" s="111"/>
      <c r="BJ15" s="111"/>
      <c r="BK15" s="111"/>
      <c r="BL15" s="111"/>
      <c r="BM15" s="111"/>
      <c r="BN15" s="111"/>
      <c r="BO15" s="111"/>
      <c r="BP15" s="111"/>
      <c r="BQ15" s="111"/>
      <c r="BR15" s="111"/>
      <c r="BS15" s="111"/>
      <c r="BT15" s="111"/>
      <c r="BU15" s="123"/>
      <c r="BV15" s="111"/>
      <c r="BW15" s="111"/>
      <c r="BX15" s="111"/>
      <c r="BY15" s="111"/>
      <c r="BZ15" s="111"/>
      <c r="CA15" s="20"/>
      <c r="CB15" s="123"/>
      <c r="CC15" s="123"/>
      <c r="CD15" s="123"/>
      <c r="CE15" s="123"/>
      <c r="CF15" s="111"/>
      <c r="CG15" s="111"/>
      <c r="CH15" s="111"/>
      <c r="CI15" s="111"/>
      <c r="CJ15" s="111"/>
      <c r="CK15" s="111"/>
      <c r="CL15" s="111"/>
      <c r="CM15" s="111"/>
      <c r="CN15" s="111"/>
      <c r="CO15" s="111"/>
      <c r="CP15" s="111"/>
      <c r="CQ15" s="111"/>
      <c r="CR15" s="111"/>
      <c r="CS15" s="111"/>
      <c r="CT15" s="111"/>
      <c r="CU15" s="111"/>
      <c r="CV15" s="111"/>
      <c r="CW15" s="111"/>
      <c r="CX15" s="111"/>
      <c r="CY15" s="111"/>
      <c r="CZ15" s="111"/>
      <c r="DA15" s="111"/>
      <c r="DB15" s="111"/>
      <c r="DC15" s="46">
        <v>1</v>
      </c>
      <c r="DD15" s="15"/>
      <c r="DE15" s="15"/>
      <c r="DF15" s="15"/>
      <c r="DG15" s="15"/>
      <c r="DH15" s="15"/>
      <c r="DI15" s="15"/>
      <c r="DJ15" s="15"/>
    </row>
    <row r="16" spans="1:114">
      <c r="A16" s="15" t="str">
        <f t="shared" si="0"/>
        <v>Economía</v>
      </c>
      <c r="B16" s="15" t="str">
        <f t="shared" si="1"/>
        <v>Turistas extranjeros (Promedios 2018/19), miles</v>
      </c>
      <c r="C16" s="80"/>
      <c r="D16" s="86" t="s">
        <v>48</v>
      </c>
      <c r="E16" s="16" t="s">
        <v>66</v>
      </c>
      <c r="F16" s="99" t="s">
        <v>67</v>
      </c>
      <c r="G16" s="15">
        <f>IFERROR((INDEX('Datos '!$H$1:$DZ$91,ROW(16:16),'(с)'!$A$50)*(INDEX('(с)'!$D$120:$D$128,'(с)'!$C$119,1)))/(INDEX('Datos '!$H$1:$DZ$91,ROW(16:16),'(с)'!$A$137)*INDEX('(с)'!$D$120:$D$128,'(с)'!$C$129,1)),0)</f>
        <v>53.2</v>
      </c>
      <c r="H16" s="100">
        <v>1</v>
      </c>
      <c r="I16" s="100">
        <v>53.2</v>
      </c>
      <c r="J16" s="111">
        <v>770.88099999999997</v>
      </c>
      <c r="K16" s="111">
        <v>673.30700000000002</v>
      </c>
      <c r="L16" s="111">
        <v>611.88800000000003</v>
      </c>
      <c r="M16" s="111">
        <v>9.1449999999999996</v>
      </c>
      <c r="N16" s="111">
        <v>2</v>
      </c>
      <c r="O16" s="111">
        <v>49546</v>
      </c>
      <c r="P16" s="111">
        <v>765</v>
      </c>
      <c r="Q16" s="111">
        <v>239</v>
      </c>
      <c r="R16" s="111">
        <v>0.79400000000000004</v>
      </c>
      <c r="S16" s="111">
        <v>0.83399999999999996</v>
      </c>
      <c r="T16" s="111"/>
      <c r="U16" s="111"/>
      <c r="V16" s="111"/>
      <c r="W16" s="111"/>
      <c r="X16" s="111"/>
      <c r="Y16" s="111"/>
      <c r="Z16" s="111"/>
      <c r="AA16" s="111"/>
      <c r="AB16" s="111"/>
      <c r="AC16" s="123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23"/>
      <c r="AS16" s="111"/>
      <c r="AT16" s="111"/>
      <c r="AU16" s="111"/>
      <c r="AV16" s="111"/>
      <c r="AW16" s="111"/>
      <c r="AX16" s="111"/>
      <c r="AY16" s="111"/>
      <c r="AZ16" s="111"/>
      <c r="BA16" s="123"/>
      <c r="BB16" s="123"/>
      <c r="BC16" s="123"/>
      <c r="BD16" s="123"/>
      <c r="BE16" s="123"/>
      <c r="BF16" s="111"/>
      <c r="BG16" s="111"/>
      <c r="BH16" s="111"/>
      <c r="BI16" s="111"/>
      <c r="BJ16" s="111"/>
      <c r="BK16" s="111"/>
      <c r="BL16" s="111"/>
      <c r="BM16" s="111"/>
      <c r="BN16" s="111"/>
      <c r="BO16" s="111"/>
      <c r="BP16" s="111"/>
      <c r="BQ16" s="111"/>
      <c r="BR16" s="111"/>
      <c r="BS16" s="111"/>
      <c r="BT16" s="111"/>
      <c r="BU16" s="123"/>
      <c r="BV16" s="111"/>
      <c r="BW16" s="111"/>
      <c r="BX16" s="111"/>
      <c r="BY16" s="111"/>
      <c r="BZ16" s="111"/>
      <c r="CA16" s="20"/>
      <c r="CB16" s="123"/>
      <c r="CC16" s="123"/>
      <c r="CD16" s="123"/>
      <c r="CE16" s="123"/>
      <c r="CF16" s="111"/>
      <c r="CG16" s="111"/>
      <c r="CH16" s="111"/>
      <c r="CI16" s="111"/>
      <c r="CJ16" s="111"/>
      <c r="CK16" s="111"/>
      <c r="CL16" s="111"/>
      <c r="CM16" s="111"/>
      <c r="CN16" s="111"/>
      <c r="CO16" s="111"/>
      <c r="CP16" s="111"/>
      <c r="CQ16" s="111"/>
      <c r="CR16" s="111"/>
      <c r="CS16" s="111"/>
      <c r="CT16" s="111"/>
      <c r="CU16" s="111"/>
      <c r="CV16" s="111"/>
      <c r="CW16" s="111"/>
      <c r="CX16" s="111"/>
      <c r="CY16" s="111"/>
      <c r="CZ16" s="111"/>
      <c r="DA16" s="111"/>
      <c r="DB16" s="111"/>
      <c r="DC16" s="46">
        <v>1</v>
      </c>
      <c r="DD16" s="15"/>
      <c r="DE16" s="15"/>
      <c r="DF16" s="15"/>
      <c r="DG16" s="15"/>
      <c r="DH16" s="15"/>
      <c r="DI16" s="15"/>
      <c r="DJ16" s="15"/>
    </row>
    <row r="17" spans="1:114">
      <c r="A17" s="15" t="str">
        <f t="shared" si="0"/>
        <v>Economía</v>
      </c>
      <c r="B17" s="15" t="str">
        <f t="shared" si="1"/>
        <v>IDH, 2006</v>
      </c>
      <c r="C17" s="80"/>
      <c r="D17" s="85" t="s">
        <v>54</v>
      </c>
      <c r="E17" s="16" t="s">
        <v>68</v>
      </c>
      <c r="F17" s="99" t="s">
        <v>69</v>
      </c>
      <c r="G17" s="15">
        <f>IFERROR((INDEX('Datos '!$H$1:$DZ$91,ROW(17:17),'(с)'!$A$50)*(INDEX('(с)'!$D$120:$D$128,'(с)'!$C$119,1)))/(INDEX('Datos '!$H$1:$DZ$91,ROW(17:17),'(с)'!$A$137)*INDEX('(с)'!$D$120:$D$128,'(с)'!$C$129,1)),0)</f>
        <v>143.4</v>
      </c>
      <c r="H17" s="100">
        <v>1</v>
      </c>
      <c r="I17" s="100">
        <v>143.4</v>
      </c>
      <c r="J17" s="111">
        <v>358.428</v>
      </c>
      <c r="K17" s="111">
        <v>318.95100000000002</v>
      </c>
      <c r="L17" s="111">
        <v>299.29399999999998</v>
      </c>
      <c r="M17" s="111">
        <v>3.7429999999999999</v>
      </c>
      <c r="N17" s="111">
        <v>3</v>
      </c>
      <c r="O17" s="111">
        <v>1184</v>
      </c>
      <c r="P17" s="111">
        <v>297</v>
      </c>
      <c r="Q17" s="111">
        <v>4.5</v>
      </c>
      <c r="R17" s="111">
        <v>0.82299999999999995</v>
      </c>
      <c r="S17" s="111">
        <v>0.85399999999999998</v>
      </c>
      <c r="T17" s="111"/>
      <c r="U17" s="111"/>
      <c r="V17" s="111"/>
      <c r="W17" s="111"/>
      <c r="X17" s="111"/>
      <c r="Y17" s="111"/>
      <c r="Z17" s="111"/>
      <c r="AA17" s="111"/>
      <c r="AB17" s="111"/>
      <c r="AC17" s="123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23"/>
      <c r="AS17" s="111"/>
      <c r="AT17" s="111"/>
      <c r="AU17" s="111"/>
      <c r="AV17" s="111"/>
      <c r="AW17" s="111"/>
      <c r="AX17" s="111"/>
      <c r="AY17" s="111"/>
      <c r="AZ17" s="111"/>
      <c r="BA17" s="123"/>
      <c r="BB17" s="123"/>
      <c r="BC17" s="123"/>
      <c r="BD17" s="123"/>
      <c r="BE17" s="123"/>
      <c r="BF17" s="111"/>
      <c r="BG17" s="111"/>
      <c r="BH17" s="111"/>
      <c r="BI17" s="111"/>
      <c r="BJ17" s="111"/>
      <c r="BK17" s="111"/>
      <c r="BL17" s="111"/>
      <c r="BM17" s="111"/>
      <c r="BN17" s="111"/>
      <c r="BO17" s="111"/>
      <c r="BP17" s="111"/>
      <c r="BQ17" s="111"/>
      <c r="BR17" s="111"/>
      <c r="BS17" s="111"/>
      <c r="BT17" s="111"/>
      <c r="BU17" s="123"/>
      <c r="BV17" s="111"/>
      <c r="BW17" s="111"/>
      <c r="BX17" s="111"/>
      <c r="BY17" s="111"/>
      <c r="BZ17" s="111"/>
      <c r="CA17" s="20"/>
      <c r="CB17" s="123"/>
      <c r="CC17" s="123"/>
      <c r="CD17" s="123"/>
      <c r="CE17" s="123"/>
      <c r="CF17" s="111"/>
      <c r="CG17" s="111"/>
      <c r="CH17" s="111"/>
      <c r="CI17" s="111"/>
      <c r="CJ17" s="111"/>
      <c r="CK17" s="111"/>
      <c r="CL17" s="111"/>
      <c r="CM17" s="111"/>
      <c r="CN17" s="111"/>
      <c r="CO17" s="111"/>
      <c r="CP17" s="111"/>
      <c r="CQ17" s="111"/>
      <c r="CR17" s="111"/>
      <c r="CS17" s="111"/>
      <c r="CT17" s="111"/>
      <c r="CU17" s="111"/>
      <c r="CV17" s="111"/>
      <c r="CW17" s="111"/>
      <c r="CX17" s="111"/>
      <c r="CY17" s="111"/>
      <c r="CZ17" s="111"/>
      <c r="DA17" s="111"/>
      <c r="DB17" s="111"/>
      <c r="DC17" s="46">
        <v>1</v>
      </c>
      <c r="DD17" s="15"/>
      <c r="DE17" s="15"/>
      <c r="DF17" s="15"/>
      <c r="DG17" s="15"/>
      <c r="DH17" s="15"/>
      <c r="DI17" s="15"/>
      <c r="DJ17" s="15"/>
    </row>
    <row r="18" spans="1:114">
      <c r="A18" s="15" t="str">
        <f t="shared" si="0"/>
        <v>Economía</v>
      </c>
      <c r="B18" s="15" t="str">
        <f t="shared" si="1"/>
        <v>IDH, 2016</v>
      </c>
      <c r="C18" s="80"/>
      <c r="D18" s="86" t="s">
        <v>48</v>
      </c>
      <c r="E18" s="16" t="s">
        <v>70</v>
      </c>
      <c r="F18" s="99" t="s">
        <v>71</v>
      </c>
      <c r="G18" s="15">
        <f>IFERROR((INDEX('Datos '!$H$1:$DZ$91,ROW(18:18),'(с)'!$A$50)*(INDEX('(с)'!$D$120:$D$128,'(с)'!$C$119,1)))/(INDEX('Datos '!$H$1:$DZ$91,ROW(18:18),'(с)'!$A$137)*INDEX('(с)'!$D$120:$D$128,'(с)'!$C$129,1)),0)</f>
        <v>89.7</v>
      </c>
      <c r="H18" s="100">
        <v>1</v>
      </c>
      <c r="I18" s="100">
        <v>89.7</v>
      </c>
      <c r="J18" s="111">
        <v>393.53100000000001</v>
      </c>
      <c r="K18" s="111">
        <v>333.642</v>
      </c>
      <c r="L18" s="111">
        <v>289.983</v>
      </c>
      <c r="M18" s="111">
        <v>4.5620000000000003</v>
      </c>
      <c r="N18" s="111">
        <v>2</v>
      </c>
      <c r="O18" s="111">
        <v>49302</v>
      </c>
      <c r="P18" s="111">
        <v>442</v>
      </c>
      <c r="Q18" s="111">
        <v>4.3</v>
      </c>
      <c r="R18" s="111">
        <v>0.80200000000000005</v>
      </c>
      <c r="S18" s="111">
        <v>0.83299999999999996</v>
      </c>
      <c r="T18" s="111"/>
      <c r="U18" s="111"/>
      <c r="V18" s="111"/>
      <c r="W18" s="111"/>
      <c r="X18" s="111"/>
      <c r="Y18" s="111"/>
      <c r="Z18" s="111"/>
      <c r="AA18" s="111"/>
      <c r="AB18" s="111"/>
      <c r="AC18" s="123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  <c r="AS18" s="111"/>
      <c r="AT18" s="111"/>
      <c r="AU18" s="111"/>
      <c r="AV18" s="111"/>
      <c r="AW18" s="111"/>
      <c r="AX18" s="111"/>
      <c r="AY18" s="111"/>
      <c r="AZ18" s="111"/>
      <c r="BA18" s="123"/>
      <c r="BB18" s="123"/>
      <c r="BC18" s="123"/>
      <c r="BD18" s="123"/>
      <c r="BE18" s="123"/>
      <c r="BF18" s="111"/>
      <c r="BG18" s="111"/>
      <c r="BH18" s="111"/>
      <c r="BI18" s="111"/>
      <c r="BJ18" s="111"/>
      <c r="BK18" s="111"/>
      <c r="BL18" s="111"/>
      <c r="BM18" s="111"/>
      <c r="BN18" s="111"/>
      <c r="BO18" s="111"/>
      <c r="BP18" s="111"/>
      <c r="BQ18" s="111"/>
      <c r="BR18" s="111"/>
      <c r="BS18" s="111"/>
      <c r="BT18" s="111"/>
      <c r="BU18" s="123"/>
      <c r="BV18" s="111"/>
      <c r="BW18" s="111"/>
      <c r="BX18" s="111"/>
      <c r="BY18" s="111"/>
      <c r="BZ18" s="111"/>
      <c r="CA18" s="20"/>
      <c r="CB18" s="123"/>
      <c r="CC18" s="123"/>
      <c r="CD18" s="123"/>
      <c r="CE18" s="123"/>
      <c r="CF18" s="111"/>
      <c r="CG18" s="111"/>
      <c r="CH18" s="111"/>
      <c r="CI18" s="111"/>
      <c r="CJ18" s="111"/>
      <c r="CK18" s="111"/>
      <c r="CL18" s="111"/>
      <c r="CM18" s="111"/>
      <c r="CN18" s="111"/>
      <c r="CO18" s="111"/>
      <c r="CP18" s="111"/>
      <c r="CQ18" s="111"/>
      <c r="CR18" s="111"/>
      <c r="CS18" s="111"/>
      <c r="CT18" s="111"/>
      <c r="CU18" s="111"/>
      <c r="CV18" s="111"/>
      <c r="CW18" s="111"/>
      <c r="CX18" s="111"/>
      <c r="CY18" s="111"/>
      <c r="CZ18" s="111"/>
      <c r="DA18" s="111"/>
      <c r="DB18" s="111"/>
      <c r="DC18" s="46">
        <v>1</v>
      </c>
      <c r="DD18" s="15"/>
      <c r="DE18" s="15"/>
      <c r="DF18" s="15"/>
      <c r="DG18" s="15"/>
      <c r="DH18" s="15"/>
      <c r="DI18" s="15"/>
      <c r="DJ18" s="15"/>
    </row>
    <row r="19" spans="1:114">
      <c r="A19" s="15">
        <f t="shared" si="0"/>
        <v>0</v>
      </c>
      <c r="B19" s="15">
        <f t="shared" si="1"/>
        <v>0</v>
      </c>
      <c r="C19" s="80"/>
      <c r="D19" s="85" t="s">
        <v>72</v>
      </c>
      <c r="E19" s="16" t="s">
        <v>73</v>
      </c>
      <c r="F19" s="99" t="s">
        <v>74</v>
      </c>
      <c r="G19" s="15">
        <f>IFERROR((INDEX('Datos '!$H$1:$DZ$91,ROW(19:19),'(с)'!$A$50)*(INDEX('(с)'!$D$120:$D$128,'(с)'!$C$119,1)))/(INDEX('Datos '!$H$1:$DZ$91,ROW(19:19),'(с)'!$A$137)*INDEX('(с)'!$D$120:$D$128,'(с)'!$C$129,1)),0)</f>
        <v>148.80000000000001</v>
      </c>
      <c r="H19" s="100">
        <v>1</v>
      </c>
      <c r="I19" s="100">
        <v>148.80000000000001</v>
      </c>
      <c r="J19" s="111">
        <v>1990.338</v>
      </c>
      <c r="K19" s="111">
        <v>1738.9290000000001</v>
      </c>
      <c r="L19" s="111">
        <v>1579.6510000000001</v>
      </c>
      <c r="M19" s="111">
        <v>23.454999999999998</v>
      </c>
      <c r="N19" s="111">
        <v>5</v>
      </c>
      <c r="O19" s="111">
        <v>81290</v>
      </c>
      <c r="P19" s="111">
        <v>1991</v>
      </c>
      <c r="Q19" s="111">
        <v>449</v>
      </c>
      <c r="R19" s="111">
        <v>0.81799999999999995</v>
      </c>
      <c r="S19" s="111">
        <v>0.84599999999999997</v>
      </c>
      <c r="T19" s="111"/>
      <c r="U19" s="111"/>
      <c r="V19" s="111"/>
      <c r="W19" s="111"/>
      <c r="X19" s="111"/>
      <c r="Y19" s="111"/>
      <c r="Z19" s="111"/>
      <c r="AA19" s="111"/>
      <c r="AB19" s="111"/>
      <c r="AC19" s="123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23"/>
      <c r="BB19" s="123"/>
      <c r="BC19" s="123"/>
      <c r="BD19" s="123"/>
      <c r="BE19" s="123"/>
      <c r="BF19" s="111"/>
      <c r="BG19" s="111"/>
      <c r="BH19" s="111"/>
      <c r="BI19" s="111"/>
      <c r="BJ19" s="111"/>
      <c r="BK19" s="111"/>
      <c r="BL19" s="111"/>
      <c r="BM19" s="111"/>
      <c r="BN19" s="111"/>
      <c r="BO19" s="111"/>
      <c r="BP19" s="111"/>
      <c r="BQ19" s="111"/>
      <c r="BR19" s="111"/>
      <c r="BS19" s="111"/>
      <c r="BT19" s="111"/>
      <c r="BU19" s="123"/>
      <c r="BV19" s="111"/>
      <c r="BW19" s="111"/>
      <c r="BX19" s="111"/>
      <c r="BY19" s="111"/>
      <c r="BZ19" s="111"/>
      <c r="CA19" s="20"/>
      <c r="CB19" s="123"/>
      <c r="CC19" s="123"/>
      <c r="CD19" s="123"/>
      <c r="CE19" s="123"/>
      <c r="CF19" s="111"/>
      <c r="CG19" s="111"/>
      <c r="CH19" s="111"/>
      <c r="CI19" s="111"/>
      <c r="CJ19" s="111"/>
      <c r="CK19" s="111"/>
      <c r="CL19" s="111"/>
      <c r="CM19" s="111"/>
      <c r="CN19" s="111"/>
      <c r="CO19" s="111"/>
      <c r="CP19" s="111"/>
      <c r="CQ19" s="111"/>
      <c r="CR19" s="111"/>
      <c r="CS19" s="111"/>
      <c r="CT19" s="111"/>
      <c r="CU19" s="111"/>
      <c r="CV19" s="111"/>
      <c r="CW19" s="111"/>
      <c r="CX19" s="111"/>
      <c r="CY19" s="111"/>
      <c r="CZ19" s="111"/>
      <c r="DA19" s="111"/>
      <c r="DB19" s="111"/>
      <c r="DC19" s="46">
        <v>1</v>
      </c>
      <c r="DD19" s="15"/>
      <c r="DE19" s="15"/>
      <c r="DF19" s="15"/>
      <c r="DG19" s="15"/>
      <c r="DH19" s="15"/>
      <c r="DI19" s="15"/>
      <c r="DJ19" s="15"/>
    </row>
    <row r="20" spans="1:114">
      <c r="A20" s="15">
        <f t="shared" si="0"/>
        <v>0</v>
      </c>
      <c r="B20" s="15">
        <f t="shared" si="1"/>
        <v>0</v>
      </c>
      <c r="C20" s="80"/>
      <c r="D20" s="87" t="s">
        <v>51</v>
      </c>
      <c r="E20" s="16" t="s">
        <v>75</v>
      </c>
      <c r="F20" s="99" t="s">
        <v>76</v>
      </c>
      <c r="G20" s="15">
        <f>IFERROR((INDEX('Datos '!$H$1:$DZ$91,ROW(20:20),'(с)'!$A$50)*(INDEX('(с)'!$D$120:$D$128,'(с)'!$C$119,1)))/(INDEX('Datos '!$H$1:$DZ$91,ROW(20:20),'(с)'!$A$137)*INDEX('(с)'!$D$120:$D$128,'(с)'!$C$129,1)),0)</f>
        <v>29.8</v>
      </c>
      <c r="H20" s="100">
        <v>1</v>
      </c>
      <c r="I20" s="100">
        <v>29.8</v>
      </c>
      <c r="J20" s="111">
        <v>1261.2940000000001</v>
      </c>
      <c r="K20" s="111">
        <v>1101.5930000000001</v>
      </c>
      <c r="L20" s="111">
        <v>965.52200000000005</v>
      </c>
      <c r="M20" s="111">
        <v>21.137</v>
      </c>
      <c r="N20" s="111">
        <v>6</v>
      </c>
      <c r="O20" s="111">
        <v>10032</v>
      </c>
      <c r="P20" s="111">
        <v>1575</v>
      </c>
      <c r="Q20" s="111">
        <v>1231</v>
      </c>
      <c r="R20" s="111">
        <v>0.78300000000000003</v>
      </c>
      <c r="S20" s="111">
        <v>0.82899999999999996</v>
      </c>
      <c r="T20" s="111"/>
      <c r="U20" s="111"/>
      <c r="V20" s="111"/>
      <c r="W20" s="111"/>
      <c r="X20" s="111"/>
      <c r="Y20" s="111"/>
      <c r="Z20" s="111"/>
      <c r="AA20" s="111"/>
      <c r="AB20" s="111"/>
      <c r="AC20" s="123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23"/>
      <c r="BB20" s="123"/>
      <c r="BC20" s="123"/>
      <c r="BD20" s="123"/>
      <c r="BE20" s="123"/>
      <c r="BF20" s="111"/>
      <c r="BG20" s="111"/>
      <c r="BH20" s="111"/>
      <c r="BI20" s="111"/>
      <c r="BJ20" s="111"/>
      <c r="BK20" s="111"/>
      <c r="BL20" s="111"/>
      <c r="BM20" s="111"/>
      <c r="BN20" s="111"/>
      <c r="BO20" s="111"/>
      <c r="BP20" s="111"/>
      <c r="BQ20" s="111"/>
      <c r="BR20" s="111"/>
      <c r="BS20" s="111"/>
      <c r="BT20" s="111"/>
      <c r="BU20" s="123"/>
      <c r="BV20" s="111"/>
      <c r="BW20" s="111"/>
      <c r="BX20" s="111"/>
      <c r="BY20" s="111"/>
      <c r="BZ20" s="111"/>
      <c r="CA20" s="20"/>
      <c r="CB20" s="123"/>
      <c r="CC20" s="123"/>
      <c r="CD20" s="123"/>
      <c r="CE20" s="123"/>
      <c r="CF20" s="111"/>
      <c r="CG20" s="111"/>
      <c r="CH20" s="111"/>
      <c r="CI20" s="111"/>
      <c r="CJ20" s="111"/>
      <c r="CK20" s="111"/>
      <c r="CL20" s="111"/>
      <c r="CM20" s="111"/>
      <c r="CN20" s="111"/>
      <c r="CO20" s="111"/>
      <c r="CP20" s="111"/>
      <c r="CQ20" s="111"/>
      <c r="CR20" s="111"/>
      <c r="CS20" s="111"/>
      <c r="CT20" s="111"/>
      <c r="CU20" s="111"/>
      <c r="CV20" s="111"/>
      <c r="CW20" s="111"/>
      <c r="CX20" s="111"/>
      <c r="CY20" s="111"/>
      <c r="CZ20" s="111"/>
      <c r="DA20" s="111"/>
      <c r="DB20" s="111"/>
      <c r="DC20" s="46">
        <v>1</v>
      </c>
      <c r="DD20" s="15"/>
      <c r="DE20" s="15"/>
      <c r="DF20" s="15"/>
      <c r="DG20" s="15"/>
      <c r="DH20" s="15"/>
      <c r="DI20" s="15"/>
      <c r="DJ20" s="15"/>
    </row>
    <row r="21" spans="1:114">
      <c r="A21" s="15">
        <f t="shared" si="0"/>
        <v>0</v>
      </c>
      <c r="B21" s="15">
        <f t="shared" si="1"/>
        <v>0</v>
      </c>
      <c r="C21" s="80"/>
      <c r="D21" s="85" t="s">
        <v>54</v>
      </c>
      <c r="E21" s="16" t="s">
        <v>77</v>
      </c>
      <c r="F21" s="99" t="s">
        <v>78</v>
      </c>
      <c r="G21" s="15">
        <f>IFERROR((INDEX('Datos '!$H$1:$DZ$91,ROW(21:21),'(с)'!$A$50)*(INDEX('(с)'!$D$120:$D$128,'(с)'!$C$119,1)))/(INDEX('Datos '!$H$1:$DZ$91,ROW(21:21),'(с)'!$A$137)*INDEX('(с)'!$D$120:$D$128,'(с)'!$C$129,1)),0)</f>
        <v>94.1</v>
      </c>
      <c r="H21" s="100">
        <v>1</v>
      </c>
      <c r="I21" s="100">
        <v>94.1</v>
      </c>
      <c r="J21" s="111">
        <v>664.05700000000002</v>
      </c>
      <c r="K21" s="111">
        <v>551.26599999999996</v>
      </c>
      <c r="L21" s="111">
        <v>474.15499999999997</v>
      </c>
      <c r="M21" s="111">
        <v>8.141</v>
      </c>
      <c r="N21" s="111">
        <v>3</v>
      </c>
      <c r="O21" s="111">
        <v>75593</v>
      </c>
      <c r="P21" s="111">
        <v>943</v>
      </c>
      <c r="Q21" s="111">
        <v>461</v>
      </c>
      <c r="R21" s="111">
        <v>0.83199999999999996</v>
      </c>
      <c r="S21" s="111">
        <v>0.85299999999999998</v>
      </c>
      <c r="T21" s="111"/>
      <c r="U21" s="111"/>
      <c r="V21" s="111"/>
      <c r="W21" s="111"/>
      <c r="X21" s="111"/>
      <c r="Y21" s="111"/>
      <c r="Z21" s="111"/>
      <c r="AA21" s="111"/>
      <c r="AB21" s="111"/>
      <c r="AC21" s="123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23"/>
      <c r="AS21" s="111"/>
      <c r="AT21" s="111"/>
      <c r="AU21" s="111"/>
      <c r="AV21" s="111"/>
      <c r="AW21" s="111"/>
      <c r="AX21" s="111"/>
      <c r="AY21" s="111"/>
      <c r="AZ21" s="111"/>
      <c r="BA21" s="123"/>
      <c r="BB21" s="123"/>
      <c r="BC21" s="123"/>
      <c r="BD21" s="123"/>
      <c r="BE21" s="123"/>
      <c r="BF21" s="111"/>
      <c r="BG21" s="111"/>
      <c r="BH21" s="111"/>
      <c r="BI21" s="111"/>
      <c r="BJ21" s="111"/>
      <c r="BK21" s="111"/>
      <c r="BL21" s="111"/>
      <c r="BM21" s="111"/>
      <c r="BN21" s="111"/>
      <c r="BO21" s="111"/>
      <c r="BP21" s="111"/>
      <c r="BQ21" s="111"/>
      <c r="BR21" s="111"/>
      <c r="BS21" s="111"/>
      <c r="BT21" s="111"/>
      <c r="BU21" s="123"/>
      <c r="BV21" s="111"/>
      <c r="BW21" s="111"/>
      <c r="BX21" s="111"/>
      <c r="BY21" s="111"/>
      <c r="BZ21" s="111"/>
      <c r="CA21" s="20"/>
      <c r="CB21" s="123"/>
      <c r="CC21" s="123"/>
      <c r="CD21" s="123"/>
      <c r="CE21" s="123"/>
      <c r="CF21" s="111"/>
      <c r="CG21" s="111"/>
      <c r="CH21" s="111"/>
      <c r="CI21" s="111"/>
      <c r="CJ21" s="111"/>
      <c r="CK21" s="111"/>
      <c r="CL21" s="111"/>
      <c r="CM21" s="111"/>
      <c r="CN21" s="111"/>
      <c r="CO21" s="111"/>
      <c r="CP21" s="111"/>
      <c r="CQ21" s="111"/>
      <c r="CR21" s="111"/>
      <c r="CS21" s="111"/>
      <c r="CT21" s="111"/>
      <c r="CU21" s="111"/>
      <c r="CV21" s="111"/>
      <c r="CW21" s="111"/>
      <c r="CX21" s="111"/>
      <c r="CY21" s="111"/>
      <c r="CZ21" s="111"/>
      <c r="DA21" s="111"/>
      <c r="DB21" s="111"/>
      <c r="DC21" s="46">
        <v>1</v>
      </c>
      <c r="DD21" s="15"/>
      <c r="DE21" s="15"/>
      <c r="DF21" s="15"/>
      <c r="DG21" s="15"/>
      <c r="DH21" s="15"/>
      <c r="DI21" s="15"/>
      <c r="DJ21" s="15"/>
    </row>
    <row r="22" spans="1:114">
      <c r="A22" s="15">
        <f t="shared" si="0"/>
        <v>0</v>
      </c>
      <c r="B22" s="15">
        <f t="shared" si="1"/>
        <v>0</v>
      </c>
      <c r="C22" s="80"/>
      <c r="D22" s="85" t="s">
        <v>54</v>
      </c>
      <c r="E22" s="16" t="s">
        <v>79</v>
      </c>
      <c r="F22" s="99" t="s">
        <v>80</v>
      </c>
      <c r="G22" s="15">
        <f>IFERROR((INDEX('Datos '!$H$1:$DZ$91,ROW(22:22),'(с)'!$A$50)*(INDEX('(с)'!$D$120:$D$128,'(с)'!$C$119,1)))/(INDEX('Datos '!$H$1:$DZ$91,ROW(22:22),'(с)'!$A$137)*INDEX('(с)'!$D$120:$D$128,'(с)'!$C$129,1)),0)</f>
        <v>203</v>
      </c>
      <c r="H22" s="100">
        <v>1</v>
      </c>
      <c r="I22" s="100">
        <v>203</v>
      </c>
      <c r="J22" s="111">
        <v>747.61</v>
      </c>
      <c r="K22" s="111">
        <v>638.64499999999998</v>
      </c>
      <c r="L22" s="111">
        <v>552.822</v>
      </c>
      <c r="M22" s="111">
        <v>8.6890000000000001</v>
      </c>
      <c r="N22" s="111">
        <v>3</v>
      </c>
      <c r="O22" s="111">
        <v>78455</v>
      </c>
      <c r="P22" s="111">
        <v>1910</v>
      </c>
      <c r="Q22" s="111">
        <v>196</v>
      </c>
      <c r="R22" s="111">
        <v>0.80400000000000005</v>
      </c>
      <c r="S22" s="111">
        <v>0.84399999999999997</v>
      </c>
      <c r="T22" s="111"/>
      <c r="U22" s="111"/>
      <c r="V22" s="111"/>
      <c r="W22" s="111"/>
      <c r="X22" s="111"/>
      <c r="Y22" s="111"/>
      <c r="Z22" s="111"/>
      <c r="AA22" s="111"/>
      <c r="AB22" s="111"/>
      <c r="AC22" s="123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23"/>
      <c r="AS22" s="111"/>
      <c r="AT22" s="111"/>
      <c r="AU22" s="111"/>
      <c r="AV22" s="111"/>
      <c r="AW22" s="111"/>
      <c r="AX22" s="111"/>
      <c r="AY22" s="111"/>
      <c r="AZ22" s="111"/>
      <c r="BA22" s="123"/>
      <c r="BB22" s="123"/>
      <c r="BC22" s="123"/>
      <c r="BD22" s="123"/>
      <c r="BE22" s="123"/>
      <c r="BF22" s="111"/>
      <c r="BG22" s="111"/>
      <c r="BH22" s="111"/>
      <c r="BI22" s="111"/>
      <c r="BJ22" s="111"/>
      <c r="BK22" s="111"/>
      <c r="BL22" s="111"/>
      <c r="BM22" s="111"/>
      <c r="BN22" s="111"/>
      <c r="BO22" s="111"/>
      <c r="BP22" s="111"/>
      <c r="BQ22" s="111"/>
      <c r="BR22" s="111"/>
      <c r="BS22" s="111"/>
      <c r="BT22" s="111"/>
      <c r="BU22" s="123"/>
      <c r="BV22" s="111"/>
      <c r="BW22" s="111"/>
      <c r="BX22" s="111"/>
      <c r="BY22" s="111"/>
      <c r="BZ22" s="111"/>
      <c r="CA22" s="20"/>
      <c r="CB22" s="123"/>
      <c r="CC22" s="123"/>
      <c r="CD22" s="123"/>
      <c r="CE22" s="123"/>
      <c r="CF22" s="111"/>
      <c r="CG22" s="111"/>
      <c r="CH22" s="111"/>
      <c r="CI22" s="111"/>
      <c r="CJ22" s="111"/>
      <c r="CK22" s="111"/>
      <c r="CL22" s="111"/>
      <c r="CM22" s="111"/>
      <c r="CN22" s="111"/>
      <c r="CO22" s="111"/>
      <c r="CP22" s="111"/>
      <c r="CQ22" s="111"/>
      <c r="CR22" s="111"/>
      <c r="CS22" s="111"/>
      <c r="CT22" s="111"/>
      <c r="CU22" s="111"/>
      <c r="CV22" s="111"/>
      <c r="CW22" s="111"/>
      <c r="CX22" s="111"/>
      <c r="CY22" s="111"/>
      <c r="CZ22" s="111"/>
      <c r="DA22" s="111"/>
      <c r="DB22" s="111"/>
      <c r="DC22" s="46">
        <v>1</v>
      </c>
      <c r="DD22" s="15"/>
      <c r="DE22" s="15"/>
      <c r="DF22" s="15"/>
      <c r="DG22" s="15"/>
      <c r="DH22" s="15"/>
      <c r="DI22" s="15"/>
      <c r="DJ22" s="15"/>
    </row>
    <row r="23" spans="1:114">
      <c r="A23" s="15">
        <f t="shared" si="0"/>
        <v>0</v>
      </c>
      <c r="B23" s="15">
        <f t="shared" si="1"/>
        <v>0</v>
      </c>
      <c r="C23" s="80"/>
      <c r="D23" s="86" t="s">
        <v>48</v>
      </c>
      <c r="E23" s="16" t="s">
        <v>81</v>
      </c>
      <c r="F23" s="99" t="s">
        <v>82</v>
      </c>
      <c r="G23" s="15">
        <f>IFERROR((INDEX('Datos '!$H$1:$DZ$91,ROW(23:23),'(с)'!$A$50)*(INDEX('(с)'!$D$120:$D$128,'(с)'!$C$119,1)))/(INDEX('Datos '!$H$1:$DZ$91,ROW(23:23),'(с)'!$A$137)*INDEX('(с)'!$D$120:$D$128,'(с)'!$C$129,1)),0)</f>
        <v>155.5</v>
      </c>
      <c r="H23" s="100">
        <v>1</v>
      </c>
      <c r="I23" s="100">
        <v>155.5</v>
      </c>
      <c r="J23" s="111">
        <v>1424.3969999999999</v>
      </c>
      <c r="K23" s="111">
        <v>1214.441</v>
      </c>
      <c r="L23" s="111">
        <v>1079.0509999999999</v>
      </c>
      <c r="M23" s="111">
        <v>18.026</v>
      </c>
      <c r="N23" s="111">
        <v>2</v>
      </c>
      <c r="O23" s="111">
        <v>85136</v>
      </c>
      <c r="P23" s="111">
        <v>1934</v>
      </c>
      <c r="Q23" s="111">
        <v>405</v>
      </c>
      <c r="R23" s="111">
        <v>0.78100000000000003</v>
      </c>
      <c r="S23" s="111">
        <v>0.83</v>
      </c>
      <c r="T23" s="111"/>
      <c r="U23" s="111"/>
      <c r="V23" s="111"/>
      <c r="W23" s="111"/>
      <c r="X23" s="111"/>
      <c r="Y23" s="111"/>
      <c r="Z23" s="111"/>
      <c r="AA23" s="111"/>
      <c r="AB23" s="111"/>
      <c r="AC23" s="123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23"/>
      <c r="AS23" s="111"/>
      <c r="AT23" s="111"/>
      <c r="AU23" s="111"/>
      <c r="AV23" s="111"/>
      <c r="AW23" s="111"/>
      <c r="AX23" s="111"/>
      <c r="AY23" s="111"/>
      <c r="AZ23" s="111"/>
      <c r="BA23" s="123"/>
      <c r="BB23" s="123"/>
      <c r="BC23" s="123"/>
      <c r="BD23" s="123"/>
      <c r="BE23" s="123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23"/>
      <c r="BV23" s="111"/>
      <c r="BW23" s="111"/>
      <c r="BX23" s="111"/>
      <c r="BY23" s="111"/>
      <c r="BZ23" s="111"/>
      <c r="CA23" s="20"/>
      <c r="CB23" s="123"/>
      <c r="CC23" s="123"/>
      <c r="CD23" s="123"/>
      <c r="CE23" s="123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46">
        <v>1</v>
      </c>
      <c r="DD23" s="15"/>
      <c r="DE23" s="15"/>
      <c r="DF23" s="15"/>
      <c r="DG23" s="15"/>
      <c r="DH23" s="15"/>
      <c r="DI23" s="15"/>
      <c r="DJ23" s="15"/>
    </row>
    <row r="24" spans="1:114">
      <c r="A24" s="15">
        <f t="shared" si="0"/>
        <v>0</v>
      </c>
      <c r="B24" s="15">
        <f t="shared" si="1"/>
        <v>0</v>
      </c>
      <c r="C24" s="80"/>
      <c r="D24" s="85" t="s">
        <v>72</v>
      </c>
      <c r="E24" s="16" t="s">
        <v>83</v>
      </c>
      <c r="F24" s="99" t="s">
        <v>84</v>
      </c>
      <c r="G24" s="15">
        <f>IFERROR((INDEX('Datos '!$H$1:$DZ$91,ROW(24:24),'(с)'!$A$50)*(INDEX('(с)'!$D$120:$D$128,'(с)'!$C$119,1)))/(INDEX('Datos '!$H$1:$DZ$91,ROW(24:24),'(с)'!$A$137)*INDEX('(с)'!$D$120:$D$128,'(с)'!$C$129,1)),0)</f>
        <v>89.7</v>
      </c>
      <c r="H24" s="100">
        <v>1</v>
      </c>
      <c r="I24" s="100">
        <v>89.7</v>
      </c>
      <c r="J24" s="111">
        <v>781.21699999999998</v>
      </c>
      <c r="K24" s="111">
        <v>681.05499999999995</v>
      </c>
      <c r="L24" s="111">
        <v>620.02300000000002</v>
      </c>
      <c r="M24" s="111">
        <v>10.942</v>
      </c>
      <c r="N24" s="111">
        <v>5</v>
      </c>
      <c r="O24" s="111">
        <v>69872</v>
      </c>
      <c r="P24" s="111">
        <v>541</v>
      </c>
      <c r="Q24" s="111">
        <v>35</v>
      </c>
      <c r="R24" s="111">
        <v>0.79100000000000004</v>
      </c>
      <c r="S24" s="111">
        <v>0.83799999999999997</v>
      </c>
      <c r="T24" s="111"/>
      <c r="U24" s="111"/>
      <c r="V24" s="111"/>
      <c r="W24" s="111"/>
      <c r="X24" s="111"/>
      <c r="Y24" s="111"/>
      <c r="Z24" s="111"/>
      <c r="AA24" s="111"/>
      <c r="AB24" s="111"/>
      <c r="AC24" s="123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23"/>
      <c r="BB24" s="123"/>
      <c r="BC24" s="123"/>
      <c r="BD24" s="123"/>
      <c r="BE24" s="123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23"/>
      <c r="BV24" s="111"/>
      <c r="BW24" s="111"/>
      <c r="BX24" s="111"/>
      <c r="BY24" s="111"/>
      <c r="BZ24" s="111"/>
      <c r="CA24" s="20"/>
      <c r="CB24" s="123"/>
      <c r="CC24" s="123"/>
      <c r="CD24" s="123"/>
      <c r="CE24" s="123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46">
        <v>1</v>
      </c>
      <c r="DD24" s="15"/>
      <c r="DE24" s="15"/>
      <c r="DF24" s="15"/>
      <c r="DG24" s="15"/>
      <c r="DH24" s="15"/>
      <c r="DI24" s="15"/>
      <c r="DJ24" s="15"/>
    </row>
    <row r="25" spans="1:114">
      <c r="A25" s="15">
        <f t="shared" si="0"/>
        <v>0</v>
      </c>
      <c r="B25" s="15">
        <f t="shared" si="1"/>
        <v>0</v>
      </c>
      <c r="C25" s="80"/>
      <c r="D25" s="85" t="s">
        <v>72</v>
      </c>
      <c r="E25" s="16" t="s">
        <v>85</v>
      </c>
      <c r="F25" s="99" t="s">
        <v>86</v>
      </c>
      <c r="G25" s="15">
        <f>IFERROR((INDEX('Datos '!$H$1:$DZ$91,ROW(25:25),'(с)'!$A$50)*(INDEX('(с)'!$D$120:$D$128,'(с)'!$C$119,1)))/(INDEX('Datos '!$H$1:$DZ$91,ROW(25:25),'(с)'!$A$137)*INDEX('(с)'!$D$120:$D$128,'(с)'!$C$129,1)),0)</f>
        <v>76.7</v>
      </c>
      <c r="H25" s="100">
        <v>1</v>
      </c>
      <c r="I25" s="100">
        <v>76.7</v>
      </c>
      <c r="J25" s="111">
        <v>508.32799999999997</v>
      </c>
      <c r="K25" s="111">
        <v>432.31</v>
      </c>
      <c r="L25" s="111">
        <v>367.93299999999999</v>
      </c>
      <c r="M25" s="111">
        <v>5.9930000000000003</v>
      </c>
      <c r="N25" s="111">
        <v>5</v>
      </c>
      <c r="O25" s="111">
        <v>14863</v>
      </c>
      <c r="P25" s="111">
        <v>1061</v>
      </c>
      <c r="Q25" s="111">
        <v>10</v>
      </c>
      <c r="R25" s="111">
        <v>0.8</v>
      </c>
      <c r="S25" s="111">
        <v>0.84899999999999998</v>
      </c>
      <c r="T25" s="111"/>
      <c r="U25" s="111"/>
      <c r="V25" s="111"/>
      <c r="W25" s="111"/>
      <c r="X25" s="111"/>
      <c r="Y25" s="111"/>
      <c r="Z25" s="111"/>
      <c r="AA25" s="111"/>
      <c r="AB25" s="111"/>
      <c r="AC25" s="123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23"/>
      <c r="BB25" s="123"/>
      <c r="BC25" s="123"/>
      <c r="BD25" s="123"/>
      <c r="BE25" s="123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23"/>
      <c r="BV25" s="111"/>
      <c r="BW25" s="111"/>
      <c r="BX25" s="111"/>
      <c r="BY25" s="111"/>
      <c r="BZ25" s="111"/>
      <c r="CA25" s="20"/>
      <c r="CB25" s="123"/>
      <c r="CC25" s="123"/>
      <c r="CD25" s="123"/>
      <c r="CE25" s="123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46">
        <v>1</v>
      </c>
      <c r="DD25" s="15"/>
      <c r="DE25" s="15"/>
      <c r="DF25" s="15"/>
      <c r="DG25" s="15"/>
      <c r="DH25" s="15"/>
      <c r="DI25" s="15"/>
      <c r="DJ25" s="15"/>
    </row>
    <row r="26" spans="1:114">
      <c r="A26" s="15">
        <f t="shared" si="0"/>
        <v>0</v>
      </c>
      <c r="B26" s="15">
        <f t="shared" si="1"/>
        <v>0</v>
      </c>
      <c r="C26" s="80"/>
      <c r="D26" s="85" t="s">
        <v>54</v>
      </c>
      <c r="E26" s="16" t="s">
        <v>87</v>
      </c>
      <c r="F26" s="99" t="s">
        <v>88</v>
      </c>
      <c r="G26" s="15">
        <f>IFERROR((INDEX('Datos '!$H$1:$DZ$91,ROW(26:26),'(с)'!$A$50)*(INDEX('(с)'!$D$120:$D$128,'(с)'!$C$119,1)))/(INDEX('Datos '!$H$1:$DZ$91,ROW(26:26),'(с)'!$A$137)*INDEX('(с)'!$D$120:$D$128,'(с)'!$C$129,1)),0)</f>
        <v>243.94</v>
      </c>
      <c r="H26" s="100">
        <v>1</v>
      </c>
      <c r="I26" s="100">
        <v>243.94</v>
      </c>
      <c r="J26" s="111">
        <v>365.69799999999998</v>
      </c>
      <c r="K26" s="111">
        <v>273.964</v>
      </c>
      <c r="L26" s="111">
        <v>196.958</v>
      </c>
      <c r="M26" s="111">
        <v>4.1260000000000003</v>
      </c>
      <c r="N26" s="111">
        <v>3</v>
      </c>
      <c r="O26" s="111">
        <v>81300</v>
      </c>
      <c r="P26" s="111">
        <v>375</v>
      </c>
      <c r="Q26" s="111">
        <v>381</v>
      </c>
      <c r="R26" s="111">
        <v>0.83699999999999997</v>
      </c>
      <c r="S26" s="111">
        <v>0.86099999999999999</v>
      </c>
      <c r="T26" s="111"/>
      <c r="U26" s="111"/>
      <c r="V26" s="111"/>
      <c r="W26" s="111"/>
      <c r="X26" s="111"/>
      <c r="Y26" s="111"/>
      <c r="Z26" s="111"/>
      <c r="AA26" s="111"/>
      <c r="AB26" s="111"/>
      <c r="AC26" s="123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23"/>
      <c r="AS26" s="111"/>
      <c r="AT26" s="111"/>
      <c r="AU26" s="111"/>
      <c r="AV26" s="111"/>
      <c r="AW26" s="111"/>
      <c r="AX26" s="111"/>
      <c r="AY26" s="111"/>
      <c r="AZ26" s="111"/>
      <c r="BA26" s="123"/>
      <c r="BB26" s="123"/>
      <c r="BC26" s="123"/>
      <c r="BD26" s="123"/>
      <c r="BE26" s="123"/>
      <c r="BF26" s="111"/>
      <c r="BG26" s="111"/>
      <c r="BH26" s="111"/>
      <c r="BI26" s="111"/>
      <c r="BJ26" s="111"/>
      <c r="BK26" s="111"/>
      <c r="BL26" s="111"/>
      <c r="BM26" s="111"/>
      <c r="BN26" s="111"/>
      <c r="BO26" s="111"/>
      <c r="BP26" s="111"/>
      <c r="BQ26" s="111"/>
      <c r="BR26" s="111"/>
      <c r="BS26" s="111"/>
      <c r="BT26" s="111"/>
      <c r="BU26" s="123"/>
      <c r="BV26" s="111"/>
      <c r="BW26" s="111"/>
      <c r="BX26" s="111"/>
      <c r="BY26" s="111"/>
      <c r="BZ26" s="111"/>
      <c r="CA26" s="20"/>
      <c r="CB26" s="123"/>
      <c r="CC26" s="123"/>
      <c r="CD26" s="123"/>
      <c r="CE26" s="123"/>
      <c r="CF26" s="111"/>
      <c r="CG26" s="111"/>
      <c r="CH26" s="111"/>
      <c r="CI26" s="111"/>
      <c r="CJ26" s="111"/>
      <c r="CK26" s="111"/>
      <c r="CL26" s="111"/>
      <c r="CM26" s="111"/>
      <c r="CN26" s="111"/>
      <c r="CO26" s="111"/>
      <c r="CP26" s="111"/>
      <c r="CQ26" s="111"/>
      <c r="CR26" s="111"/>
      <c r="CS26" s="111"/>
      <c r="CT26" s="111"/>
      <c r="CU26" s="111"/>
      <c r="CV26" s="111"/>
      <c r="CW26" s="111"/>
      <c r="CX26" s="111"/>
      <c r="CY26" s="111"/>
      <c r="CZ26" s="111"/>
      <c r="DA26" s="111"/>
      <c r="DB26" s="111"/>
      <c r="DC26" s="46">
        <v>1</v>
      </c>
      <c r="DD26" s="15"/>
      <c r="DE26" s="15"/>
      <c r="DF26" s="15"/>
      <c r="DG26" s="15"/>
      <c r="DH26" s="15"/>
      <c r="DI26" s="15"/>
      <c r="DJ26" s="15"/>
    </row>
    <row r="27" spans="1:114">
      <c r="A27" s="15">
        <f t="shared" si="0"/>
        <v>0</v>
      </c>
      <c r="B27" s="15">
        <f t="shared" si="1"/>
        <v>0</v>
      </c>
      <c r="C27" s="80"/>
      <c r="D27" s="85" t="s">
        <v>57</v>
      </c>
      <c r="E27" s="16" t="s">
        <v>89</v>
      </c>
      <c r="F27" s="99" t="s">
        <v>90</v>
      </c>
      <c r="G27" s="15">
        <f>IFERROR((INDEX('Datos '!$H$1:$DZ$91,ROW(27:27),'(с)'!$A$50)*(INDEX('(с)'!$D$120:$D$128,'(с)'!$C$119,1)))/(INDEX('Datos '!$H$1:$DZ$91,ROW(27:27),'(с)'!$A$137)*INDEX('(с)'!$D$120:$D$128,'(с)'!$C$129,1)),0)</f>
        <v>133</v>
      </c>
      <c r="H27" s="100">
        <v>1</v>
      </c>
      <c r="I27" s="100">
        <v>133</v>
      </c>
      <c r="J27" s="111">
        <v>3536.4180000000001</v>
      </c>
      <c r="K27" s="111">
        <v>3194.5369999999998</v>
      </c>
      <c r="L27" s="111">
        <v>3000.701</v>
      </c>
      <c r="M27" s="111">
        <v>39.661999999999999</v>
      </c>
      <c r="N27" s="111">
        <v>4</v>
      </c>
      <c r="O27" s="111">
        <v>0</v>
      </c>
      <c r="P27" s="111">
        <v>1840</v>
      </c>
      <c r="Q27" s="111">
        <v>123</v>
      </c>
      <c r="R27" s="111">
        <v>0.81799999999999995</v>
      </c>
      <c r="S27" s="111">
        <v>0.84599999999999997</v>
      </c>
      <c r="T27" s="111"/>
      <c r="U27" s="111"/>
      <c r="V27" s="111"/>
      <c r="W27" s="111"/>
      <c r="X27" s="111"/>
      <c r="Y27" s="111"/>
      <c r="Z27" s="111"/>
      <c r="AA27" s="111"/>
      <c r="AB27" s="111"/>
      <c r="AC27" s="123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1"/>
      <c r="AO27" s="111"/>
      <c r="AP27" s="111"/>
      <c r="AQ27" s="111"/>
      <c r="AR27" s="111"/>
      <c r="AS27" s="111"/>
      <c r="AT27" s="111"/>
      <c r="AU27" s="111"/>
      <c r="AV27" s="111"/>
      <c r="AW27" s="111"/>
      <c r="AX27" s="111"/>
      <c r="AY27" s="111"/>
      <c r="AZ27" s="111"/>
      <c r="BA27" s="123"/>
      <c r="BB27" s="123"/>
      <c r="BC27" s="123"/>
      <c r="BD27" s="123"/>
      <c r="BE27" s="123"/>
      <c r="BF27" s="111"/>
      <c r="BG27" s="111"/>
      <c r="BH27" s="111"/>
      <c r="BI27" s="111"/>
      <c r="BJ27" s="111"/>
      <c r="BK27" s="111"/>
      <c r="BL27" s="111"/>
      <c r="BM27" s="111"/>
      <c r="BN27" s="111"/>
      <c r="BO27" s="111"/>
      <c r="BP27" s="111"/>
      <c r="BQ27" s="111"/>
      <c r="BR27" s="111"/>
      <c r="BS27" s="111"/>
      <c r="BT27" s="111"/>
      <c r="BU27" s="123"/>
      <c r="BV27" s="111"/>
      <c r="BW27" s="111"/>
      <c r="BX27" s="111"/>
      <c r="BY27" s="111"/>
      <c r="BZ27" s="111"/>
      <c r="CA27" s="20"/>
      <c r="CB27" s="123"/>
      <c r="CC27" s="123"/>
      <c r="CD27" s="123"/>
      <c r="CE27" s="123"/>
      <c r="CF27" s="111"/>
      <c r="CG27" s="111"/>
      <c r="CH27" s="111"/>
      <c r="CI27" s="111"/>
      <c r="CJ27" s="111"/>
      <c r="CK27" s="111"/>
      <c r="CL27" s="111"/>
      <c r="CM27" s="111"/>
      <c r="CN27" s="111"/>
      <c r="CO27" s="111"/>
      <c r="CP27" s="111"/>
      <c r="CQ27" s="111"/>
      <c r="CR27" s="111"/>
      <c r="CS27" s="111"/>
      <c r="CT27" s="111"/>
      <c r="CU27" s="111"/>
      <c r="CV27" s="111"/>
      <c r="CW27" s="111"/>
      <c r="CX27" s="111"/>
      <c r="CY27" s="111"/>
      <c r="CZ27" s="111"/>
      <c r="DA27" s="111"/>
      <c r="DB27" s="111"/>
      <c r="DC27" s="46">
        <v>1</v>
      </c>
      <c r="DD27" s="15"/>
      <c r="DE27" s="15"/>
      <c r="DF27" s="15"/>
      <c r="DG27" s="15"/>
      <c r="DH27" s="15"/>
      <c r="DI27" s="15"/>
      <c r="DJ27" s="15"/>
    </row>
    <row r="28" spans="1:114">
      <c r="A28" s="15">
        <f t="shared" si="0"/>
        <v>0</v>
      </c>
      <c r="B28" s="15">
        <f t="shared" si="1"/>
        <v>0</v>
      </c>
      <c r="C28" s="80"/>
      <c r="D28" s="86" t="s">
        <v>48</v>
      </c>
      <c r="E28" s="16" t="s">
        <v>91</v>
      </c>
      <c r="F28" s="99" t="s">
        <v>92</v>
      </c>
      <c r="G28" s="15">
        <f>IFERROR((INDEX('Datos '!$H$1:$DZ$91,ROW(28:28),'(с)'!$A$50)*(INDEX('(с)'!$D$120:$D$128,'(с)'!$C$119,1)))/(INDEX('Datos '!$H$1:$DZ$91,ROW(28:28),'(с)'!$A$137)*INDEX('(с)'!$D$120:$D$128,'(с)'!$C$129,1)),0)</f>
        <v>136.4</v>
      </c>
      <c r="H28" s="100">
        <v>1</v>
      </c>
      <c r="I28" s="100">
        <v>136.4</v>
      </c>
      <c r="J28" s="111">
        <v>978.31299999999999</v>
      </c>
      <c r="K28" s="111">
        <v>874.00599999999997</v>
      </c>
      <c r="L28" s="111">
        <v>804.45699999999999</v>
      </c>
      <c r="M28" s="111">
        <v>13.675000000000001</v>
      </c>
      <c r="N28" s="111">
        <v>2</v>
      </c>
      <c r="O28" s="111">
        <v>1011</v>
      </c>
      <c r="P28" s="111">
        <v>1115</v>
      </c>
      <c r="Q28" s="111">
        <v>14</v>
      </c>
      <c r="R28" s="111">
        <v>0.77</v>
      </c>
      <c r="S28" s="111">
        <v>0.81699999999999995</v>
      </c>
      <c r="T28" s="111"/>
      <c r="U28" s="111"/>
      <c r="V28" s="111"/>
      <c r="W28" s="111"/>
      <c r="X28" s="111"/>
      <c r="Y28" s="111"/>
      <c r="Z28" s="111"/>
      <c r="AA28" s="111"/>
      <c r="AB28" s="111"/>
      <c r="AC28" s="123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  <c r="AN28" s="111"/>
      <c r="AO28" s="111"/>
      <c r="AP28" s="111"/>
      <c r="AQ28" s="111"/>
      <c r="AR28" s="111"/>
      <c r="AS28" s="111"/>
      <c r="AT28" s="111"/>
      <c r="AU28" s="111"/>
      <c r="AV28" s="111"/>
      <c r="AW28" s="126"/>
      <c r="AX28" s="126"/>
      <c r="AY28" s="111"/>
      <c r="AZ28" s="111"/>
      <c r="BA28" s="123"/>
      <c r="BB28" s="123"/>
      <c r="BC28" s="123"/>
      <c r="BD28" s="123"/>
      <c r="BE28" s="123"/>
      <c r="BF28" s="111"/>
      <c r="BG28" s="111"/>
      <c r="BH28" s="111"/>
      <c r="BI28" s="111"/>
      <c r="BJ28" s="111"/>
      <c r="BK28" s="111"/>
      <c r="BL28" s="111"/>
      <c r="BM28" s="111"/>
      <c r="BN28" s="111"/>
      <c r="BO28" s="111"/>
      <c r="BP28" s="111"/>
      <c r="BQ28" s="111"/>
      <c r="BR28" s="111"/>
      <c r="BS28" s="111"/>
      <c r="BT28" s="111"/>
      <c r="BU28" s="123"/>
      <c r="BV28" s="111"/>
      <c r="BW28" s="111"/>
      <c r="BX28" s="111"/>
      <c r="BY28" s="111"/>
      <c r="BZ28" s="111"/>
      <c r="CA28" s="20"/>
      <c r="CB28" s="123"/>
      <c r="CC28" s="123"/>
      <c r="CD28" s="123"/>
      <c r="CE28" s="123"/>
      <c r="CF28" s="111"/>
      <c r="CG28" s="111"/>
      <c r="CH28" s="111"/>
      <c r="CI28" s="111"/>
      <c r="CJ28" s="111"/>
      <c r="CK28" s="111"/>
      <c r="CL28" s="111"/>
      <c r="CM28" s="111"/>
      <c r="CN28" s="111"/>
      <c r="CO28" s="111"/>
      <c r="CP28" s="111"/>
      <c r="CQ28" s="111"/>
      <c r="CR28" s="111"/>
      <c r="CS28" s="111"/>
      <c r="CT28" s="111"/>
      <c r="CU28" s="111"/>
      <c r="CV28" s="111"/>
      <c r="CW28" s="111"/>
      <c r="CX28" s="111"/>
      <c r="CY28" s="111"/>
      <c r="CZ28" s="111"/>
      <c r="DA28" s="111"/>
      <c r="DB28" s="111"/>
      <c r="DC28" s="46">
        <v>1</v>
      </c>
      <c r="DD28" s="15"/>
      <c r="DE28" s="15"/>
      <c r="DF28" s="15"/>
      <c r="DG28" s="15"/>
      <c r="DH28" s="15"/>
      <c r="DI28" s="15"/>
      <c r="DJ28" s="15"/>
    </row>
    <row r="29" spans="1:114">
      <c r="A29" s="15">
        <f t="shared" si="0"/>
        <v>0</v>
      </c>
      <c r="B29" s="15">
        <f t="shared" si="1"/>
        <v>0</v>
      </c>
      <c r="C29" s="80"/>
      <c r="D29" s="85" t="s">
        <v>54</v>
      </c>
      <c r="E29" s="16" t="s">
        <v>93</v>
      </c>
      <c r="F29" s="99" t="s">
        <v>94</v>
      </c>
      <c r="G29" s="15">
        <f>IFERROR((INDEX('Datos '!$H$1:$DZ$91,ROW(29:29),'(с)'!$A$50)*(INDEX('(с)'!$D$120:$D$128,'(с)'!$C$119,1)))/(INDEX('Datos '!$H$1:$DZ$91,ROW(29:29),'(с)'!$A$137)*INDEX('(с)'!$D$120:$D$128,'(с)'!$C$129,1)),0)</f>
        <v>21.48</v>
      </c>
      <c r="H29" s="100">
        <v>1</v>
      </c>
      <c r="I29" s="100">
        <v>21.48</v>
      </c>
      <c r="J29" s="111">
        <v>173.43199999999999</v>
      </c>
      <c r="K29" s="111">
        <v>127.205</v>
      </c>
      <c r="L29" s="111">
        <v>101.07899999999999</v>
      </c>
      <c r="M29" s="111">
        <v>1.8859999999999999</v>
      </c>
      <c r="N29" s="111">
        <v>3</v>
      </c>
      <c r="O29" s="111">
        <v>4128</v>
      </c>
      <c r="P29" s="111">
        <v>251</v>
      </c>
      <c r="Q29" s="111">
        <v>176</v>
      </c>
      <c r="R29" s="111">
        <v>0.85</v>
      </c>
      <c r="S29" s="111">
        <v>0.88700000000000001</v>
      </c>
      <c r="T29" s="111"/>
      <c r="U29" s="111"/>
      <c r="V29" s="111"/>
      <c r="W29" s="111"/>
      <c r="X29" s="111"/>
      <c r="Y29" s="111"/>
      <c r="Z29" s="111"/>
      <c r="AA29" s="111"/>
      <c r="AB29" s="111"/>
      <c r="AC29" s="123"/>
      <c r="AD29" s="111"/>
      <c r="AE29" s="111"/>
      <c r="AF29" s="111"/>
      <c r="AG29" s="111"/>
      <c r="AH29" s="111"/>
      <c r="AI29" s="111"/>
      <c r="AJ29" s="111"/>
      <c r="AK29" s="111"/>
      <c r="AL29" s="111"/>
      <c r="AM29" s="111"/>
      <c r="AN29" s="111"/>
      <c r="AO29" s="111"/>
      <c r="AP29" s="111"/>
      <c r="AQ29" s="111"/>
      <c r="AR29" s="123"/>
      <c r="AS29" s="111"/>
      <c r="AT29" s="111"/>
      <c r="AU29" s="111"/>
      <c r="AV29" s="111"/>
      <c r="AW29" s="111"/>
      <c r="AX29" s="111"/>
      <c r="AY29" s="111"/>
      <c r="AZ29" s="111"/>
      <c r="BA29" s="123"/>
      <c r="BB29" s="123"/>
      <c r="BC29" s="123"/>
      <c r="BD29" s="123"/>
      <c r="BE29" s="123"/>
      <c r="BF29" s="111"/>
      <c r="BG29" s="111"/>
      <c r="BH29" s="111"/>
      <c r="BI29" s="111"/>
      <c r="BJ29" s="111"/>
      <c r="BK29" s="111"/>
      <c r="BL29" s="111"/>
      <c r="BM29" s="111"/>
      <c r="BN29" s="111"/>
      <c r="BO29" s="111"/>
      <c r="BP29" s="111"/>
      <c r="BQ29" s="111"/>
      <c r="BR29" s="111"/>
      <c r="BS29" s="111"/>
      <c r="BT29" s="111"/>
      <c r="BU29" s="123"/>
      <c r="BV29" s="111"/>
      <c r="BW29" s="111"/>
      <c r="BX29" s="111"/>
      <c r="BY29" s="111"/>
      <c r="BZ29" s="111"/>
      <c r="CA29" s="20"/>
      <c r="CB29" s="123"/>
      <c r="CC29" s="123"/>
      <c r="CD29" s="123"/>
      <c r="CE29" s="123"/>
      <c r="CF29" s="111"/>
      <c r="CG29" s="111"/>
      <c r="CH29" s="111"/>
      <c r="CI29" s="111"/>
      <c r="CJ29" s="111"/>
      <c r="CK29" s="111"/>
      <c r="CL29" s="111"/>
      <c r="CM29" s="111"/>
      <c r="CN29" s="111"/>
      <c r="CO29" s="111"/>
      <c r="CP29" s="111"/>
      <c r="CQ29" s="111"/>
      <c r="CR29" s="111"/>
      <c r="CS29" s="111"/>
      <c r="CT29" s="111"/>
      <c r="CU29" s="111"/>
      <c r="CV29" s="111"/>
      <c r="CW29" s="111"/>
      <c r="CX29" s="111"/>
      <c r="CY29" s="111"/>
      <c r="CZ29" s="111"/>
      <c r="DA29" s="111"/>
      <c r="DB29" s="111"/>
      <c r="DC29" s="46">
        <v>1</v>
      </c>
      <c r="DD29" s="15"/>
      <c r="DE29" s="15"/>
      <c r="DF29" s="15"/>
      <c r="DG29" s="15"/>
      <c r="DH29" s="15"/>
      <c r="DI29" s="15"/>
      <c r="DJ29" s="15"/>
    </row>
    <row r="30" spans="1:114">
      <c r="A30" s="15">
        <f t="shared" si="0"/>
        <v>0</v>
      </c>
      <c r="B30" s="15">
        <f t="shared" si="1"/>
        <v>0</v>
      </c>
      <c r="C30" s="80"/>
      <c r="D30" s="86" t="s">
        <v>48</v>
      </c>
      <c r="E30" s="16" t="s">
        <v>95</v>
      </c>
      <c r="F30" s="99" t="s">
        <v>96</v>
      </c>
      <c r="G30" s="15">
        <f>IFERROR((INDEX('Datos '!$H$1:$DZ$91,ROW(30:30),'(с)'!$A$50)*(INDEX('(с)'!$D$120:$D$128,'(с)'!$C$119,1)))/(INDEX('Datos '!$H$1:$DZ$91,ROW(30:30),'(с)'!$A$137)*INDEX('(с)'!$D$120:$D$128,'(с)'!$C$129,1)),0)</f>
        <v>22.5</v>
      </c>
      <c r="H30" s="100">
        <v>1</v>
      </c>
      <c r="I30" s="100">
        <v>22.5</v>
      </c>
      <c r="J30" s="111">
        <v>1694.6559999999999</v>
      </c>
      <c r="K30" s="111">
        <v>1448.1880000000001</v>
      </c>
      <c r="L30" s="111">
        <v>1338.5229999999999</v>
      </c>
      <c r="M30" s="111">
        <v>21.64</v>
      </c>
      <c r="N30" s="111">
        <v>2</v>
      </c>
      <c r="O30" s="111">
        <v>11863</v>
      </c>
      <c r="P30" s="111">
        <v>1455</v>
      </c>
      <c r="Q30" s="111">
        <v>125</v>
      </c>
      <c r="R30" s="111">
        <v>0.79200000000000004</v>
      </c>
      <c r="S30" s="111">
        <v>0.83799999999999997</v>
      </c>
      <c r="T30" s="111"/>
      <c r="U30" s="111"/>
      <c r="V30" s="111"/>
      <c r="W30" s="111"/>
      <c r="X30" s="111"/>
      <c r="Y30" s="111"/>
      <c r="Z30" s="111"/>
      <c r="AA30" s="111"/>
      <c r="AB30" s="111"/>
      <c r="AC30" s="123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/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23"/>
      <c r="BB30" s="123"/>
      <c r="BC30" s="123"/>
      <c r="BD30" s="123"/>
      <c r="BE30" s="123"/>
      <c r="BF30" s="111"/>
      <c r="BG30" s="111"/>
      <c r="BH30" s="111"/>
      <c r="BI30" s="111"/>
      <c r="BJ30" s="111"/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23"/>
      <c r="BV30" s="111"/>
      <c r="BW30" s="111"/>
      <c r="BX30" s="111"/>
      <c r="BY30" s="111"/>
      <c r="BZ30" s="111"/>
      <c r="CA30" s="20"/>
      <c r="CB30" s="123"/>
      <c r="CC30" s="123"/>
      <c r="CD30" s="123"/>
      <c r="CE30" s="123"/>
      <c r="CF30" s="111"/>
      <c r="CG30" s="111"/>
      <c r="CH30" s="111"/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/>
      <c r="CT30" s="111"/>
      <c r="CU30" s="111"/>
      <c r="CV30" s="111"/>
      <c r="CW30" s="111"/>
      <c r="CX30" s="111"/>
      <c r="CY30" s="111"/>
      <c r="CZ30" s="111"/>
      <c r="DA30" s="111"/>
      <c r="DB30" s="111"/>
      <c r="DC30" s="46">
        <v>1</v>
      </c>
      <c r="DD30" s="15"/>
      <c r="DE30" s="15"/>
      <c r="DF30" s="15"/>
      <c r="DG30" s="15"/>
      <c r="DH30" s="15"/>
      <c r="DI30" s="15"/>
      <c r="DJ30" s="15"/>
    </row>
    <row r="31" spans="1:114" s="46" customFormat="1">
      <c r="A31" s="46">
        <f t="shared" si="0"/>
        <v>0</v>
      </c>
      <c r="B31" s="46">
        <f t="shared" si="1"/>
        <v>0</v>
      </c>
      <c r="C31" s="88"/>
      <c r="D31" s="89"/>
      <c r="E31" s="101"/>
      <c r="F31" s="102"/>
      <c r="H31" s="103"/>
      <c r="I31" s="103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12"/>
      <c r="AA31" s="112"/>
      <c r="AB31" s="112"/>
      <c r="AC31" s="112"/>
      <c r="AD31" s="112"/>
      <c r="AE31" s="112"/>
      <c r="AF31" s="112"/>
      <c r="AG31" s="112"/>
      <c r="AH31" s="112"/>
      <c r="AI31" s="112"/>
      <c r="AJ31" s="112"/>
      <c r="AK31" s="112"/>
      <c r="AL31" s="112"/>
      <c r="AM31" s="112"/>
      <c r="AN31" s="112"/>
      <c r="AO31" s="112"/>
      <c r="AP31" s="112"/>
      <c r="AQ31" s="112"/>
      <c r="AR31" s="112"/>
      <c r="AS31" s="112"/>
      <c r="AT31" s="112"/>
      <c r="AU31" s="112"/>
      <c r="AV31" s="112"/>
      <c r="AW31" s="112"/>
      <c r="AX31" s="112"/>
      <c r="AY31" s="112"/>
      <c r="AZ31" s="112"/>
      <c r="BA31" s="112"/>
      <c r="BB31" s="112"/>
      <c r="BC31" s="112"/>
      <c r="BD31" s="112"/>
      <c r="BE31" s="112"/>
      <c r="BF31" s="112"/>
      <c r="BG31" s="112"/>
      <c r="BH31" s="112"/>
      <c r="BI31" s="112"/>
      <c r="BJ31" s="112"/>
      <c r="BK31" s="112"/>
      <c r="BL31" s="112"/>
      <c r="BM31" s="112"/>
      <c r="BN31" s="112"/>
      <c r="BO31" s="112"/>
      <c r="BP31" s="112"/>
      <c r="BQ31" s="112"/>
      <c r="BR31" s="112"/>
      <c r="BS31" s="112"/>
      <c r="BT31" s="112"/>
      <c r="BU31" s="112"/>
      <c r="BV31" s="112"/>
      <c r="BW31" s="112"/>
      <c r="BX31" s="112"/>
      <c r="BY31" s="112"/>
      <c r="BZ31" s="112"/>
      <c r="CA31" s="112"/>
      <c r="CB31" s="112"/>
      <c r="CC31" s="112"/>
      <c r="CD31" s="112"/>
      <c r="CE31" s="112"/>
      <c r="CF31" s="112"/>
      <c r="CG31" s="112"/>
      <c r="CH31" s="112"/>
      <c r="CI31" s="112"/>
      <c r="CJ31" s="112"/>
      <c r="CK31" s="112"/>
      <c r="CL31" s="112"/>
      <c r="CM31" s="112"/>
      <c r="CN31" s="112"/>
      <c r="CO31" s="112"/>
      <c r="CP31" s="112"/>
      <c r="CQ31" s="112"/>
      <c r="CR31" s="112"/>
      <c r="CS31" s="112"/>
      <c r="CT31" s="112"/>
      <c r="CU31" s="112"/>
      <c r="CV31" s="112"/>
      <c r="CW31" s="112"/>
      <c r="CX31" s="112"/>
      <c r="CY31" s="112"/>
      <c r="CZ31" s="112"/>
      <c r="DA31" s="112"/>
      <c r="DB31" s="112"/>
      <c r="DC31" s="46">
        <v>1</v>
      </c>
    </row>
    <row r="32" spans="1:114" s="74" customFormat="1">
      <c r="C32" s="90"/>
      <c r="D32" s="91"/>
      <c r="E32" s="104"/>
      <c r="F32" s="105"/>
      <c r="H32" s="106"/>
      <c r="I32" s="106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/>
      <c r="AO32" s="113"/>
      <c r="AP32" s="113"/>
      <c r="AQ32" s="113"/>
      <c r="AR32" s="113"/>
      <c r="AS32" s="113"/>
      <c r="AT32" s="113"/>
      <c r="AU32" s="113"/>
      <c r="AV32" s="113"/>
      <c r="AW32" s="113"/>
      <c r="AX32" s="113"/>
      <c r="AY32" s="113"/>
      <c r="AZ32" s="113"/>
      <c r="BA32" s="113"/>
      <c r="BB32" s="113"/>
      <c r="BC32" s="113"/>
      <c r="BD32" s="113"/>
      <c r="BE32" s="113"/>
      <c r="BF32" s="113"/>
      <c r="BG32" s="113"/>
      <c r="BH32" s="113"/>
      <c r="BI32" s="113"/>
      <c r="BJ32" s="113"/>
      <c r="BK32" s="113"/>
      <c r="BL32" s="113"/>
      <c r="BM32" s="113"/>
      <c r="BN32" s="113"/>
      <c r="BO32" s="113"/>
      <c r="BP32" s="113"/>
      <c r="BQ32" s="113"/>
      <c r="BR32" s="113"/>
      <c r="BS32" s="113"/>
      <c r="BT32" s="113"/>
      <c r="BU32" s="113"/>
      <c r="BV32" s="113"/>
      <c r="BW32" s="113"/>
      <c r="BX32" s="113"/>
      <c r="BY32" s="113"/>
      <c r="BZ32" s="113"/>
      <c r="CA32" s="113"/>
      <c r="CB32" s="113"/>
      <c r="CC32" s="113"/>
      <c r="CD32" s="113"/>
      <c r="CE32" s="113"/>
      <c r="CF32" s="113"/>
      <c r="CG32" s="113"/>
      <c r="CH32" s="113"/>
      <c r="CI32" s="113"/>
      <c r="CJ32" s="113"/>
      <c r="CK32" s="113"/>
      <c r="CL32" s="113"/>
      <c r="CM32" s="113"/>
      <c r="CN32" s="113"/>
      <c r="CO32" s="113"/>
      <c r="CP32" s="113"/>
      <c r="CQ32" s="113"/>
      <c r="CR32" s="113"/>
      <c r="CS32" s="113"/>
      <c r="CT32" s="113"/>
      <c r="CU32" s="113"/>
      <c r="CV32" s="113"/>
      <c r="CW32" s="113"/>
      <c r="CX32" s="113"/>
      <c r="CY32" s="113"/>
      <c r="CZ32" s="113"/>
      <c r="DA32" s="113"/>
      <c r="DB32" s="113"/>
    </row>
    <row r="33" spans="1:114">
      <c r="A33" s="15">
        <f t="shared" si="0"/>
        <v>0</v>
      </c>
      <c r="B33" s="15">
        <f t="shared" si="1"/>
        <v>0</v>
      </c>
      <c r="C33" s="80"/>
      <c r="D33" s="92"/>
      <c r="E33" s="16" t="s">
        <v>97</v>
      </c>
      <c r="F33" s="99" t="s">
        <v>98</v>
      </c>
      <c r="G33" s="15">
        <f>IFERROR((INDEX('Datos '!$H$1:$DZ$91,ROW(33:33),'(с)'!$A$50)*(INDEX('(с)'!$D$120:$D$128,'(с)'!$C$119,1)))/(INDEX('Datos '!$H$1:$DZ$91,ROW(33:33),'(с)'!$A$137)*INDEX('(с)'!$D$120:$D$128,'(с)'!$C$129,1)),0)</f>
        <v>13.975</v>
      </c>
      <c r="H33" s="100">
        <v>1</v>
      </c>
      <c r="I33" s="114">
        <v>13.975</v>
      </c>
      <c r="J33" s="111"/>
      <c r="K33" s="111">
        <v>11948.875</v>
      </c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  <c r="AB33" s="111"/>
      <c r="AC33" s="123"/>
      <c r="AD33" s="111"/>
      <c r="AE33" s="111"/>
      <c r="AF33" s="111"/>
      <c r="AG33" s="111"/>
      <c r="AH33" s="111"/>
      <c r="AI33" s="111"/>
      <c r="AJ33" s="111"/>
      <c r="AK33" s="111"/>
      <c r="AL33" s="111"/>
      <c r="AM33" s="111"/>
      <c r="AN33" s="111"/>
      <c r="AO33" s="111"/>
      <c r="AP33" s="111"/>
      <c r="AQ33" s="111"/>
      <c r="AR33" s="123"/>
      <c r="AS33" s="111"/>
      <c r="AT33" s="111"/>
      <c r="AU33" s="111"/>
      <c r="AV33" s="111"/>
      <c r="AW33" s="111"/>
      <c r="AX33" s="111"/>
      <c r="AY33" s="111"/>
      <c r="AZ33" s="111"/>
      <c r="BA33" s="123"/>
      <c r="BB33" s="123"/>
      <c r="BC33" s="123"/>
      <c r="BD33" s="123"/>
      <c r="BE33" s="123"/>
      <c r="BF33" s="111"/>
      <c r="BG33" s="111"/>
      <c r="BH33" s="111"/>
      <c r="BI33" s="111"/>
      <c r="BJ33" s="111"/>
      <c r="BK33" s="111"/>
      <c r="BL33" s="111"/>
      <c r="BM33" s="111"/>
      <c r="BN33" s="111"/>
      <c r="BO33" s="111"/>
      <c r="BP33" s="111"/>
      <c r="BQ33" s="111"/>
      <c r="BR33" s="111"/>
      <c r="BS33" s="111"/>
      <c r="BT33" s="111"/>
      <c r="BU33" s="123"/>
      <c r="BV33" s="111"/>
      <c r="BW33" s="111"/>
      <c r="BX33" s="111"/>
      <c r="BY33" s="111"/>
      <c r="BZ33" s="111"/>
      <c r="CA33" s="20"/>
      <c r="CB33" s="123"/>
      <c r="CC33" s="123"/>
      <c r="CD33" s="123"/>
      <c r="CE33" s="123"/>
      <c r="CF33" s="111"/>
      <c r="CG33" s="111"/>
      <c r="CH33" s="111"/>
      <c r="CI33" s="111"/>
      <c r="CJ33" s="111"/>
      <c r="CK33" s="111"/>
      <c r="CL33" s="111"/>
      <c r="CM33" s="111"/>
      <c r="CN33" s="111"/>
      <c r="CO33" s="111"/>
      <c r="CP33" s="111"/>
      <c r="CQ33" s="111"/>
      <c r="CR33" s="111"/>
      <c r="CS33" s="111"/>
      <c r="CT33" s="111"/>
      <c r="CU33" s="111"/>
      <c r="CV33" s="111"/>
      <c r="CW33" s="111"/>
      <c r="CX33" s="111"/>
      <c r="CY33" s="111"/>
      <c r="CZ33" s="111"/>
      <c r="DA33" s="111"/>
      <c r="DB33" s="111"/>
      <c r="DC33" s="46">
        <v>1</v>
      </c>
      <c r="DD33" s="15"/>
      <c r="DE33" s="15"/>
      <c r="DF33" s="15"/>
      <c r="DG33" s="15"/>
      <c r="DH33" s="15"/>
      <c r="DI33" s="15"/>
      <c r="DJ33" s="15"/>
    </row>
    <row r="34" spans="1:114">
      <c r="A34" s="15">
        <f t="shared" si="0"/>
        <v>0</v>
      </c>
      <c r="B34" s="15">
        <f t="shared" si="1"/>
        <v>0</v>
      </c>
      <c r="C34" s="80"/>
      <c r="D34" s="92"/>
      <c r="E34" s="16" t="s">
        <v>99</v>
      </c>
      <c r="F34" s="99" t="s">
        <v>100</v>
      </c>
      <c r="G34" s="15">
        <f>IFERROR((INDEX('Datos '!$H$1:$DZ$91,ROW(34:34),'(с)'!$A$50)*(INDEX('(с)'!$D$120:$D$128,'(с)'!$C$119,1)))/(INDEX('Datos '!$H$1:$DZ$91,ROW(34:34),'(с)'!$A$137)*INDEX('(с)'!$D$120:$D$128,'(с)'!$C$129,1)),0)</f>
        <v>293.8</v>
      </c>
      <c r="H34" s="100">
        <v>1</v>
      </c>
      <c r="I34" s="100">
        <v>293.8</v>
      </c>
      <c r="J34" s="111"/>
      <c r="K34" s="111">
        <v>3676.2080000000005</v>
      </c>
      <c r="L34" s="115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23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23"/>
      <c r="BB34" s="123"/>
      <c r="BC34" s="123"/>
      <c r="BD34" s="123"/>
      <c r="BE34" s="123"/>
      <c r="BF34" s="111"/>
      <c r="BG34" s="111"/>
      <c r="BH34" s="111"/>
      <c r="BI34" s="111"/>
      <c r="BJ34" s="111"/>
      <c r="BK34" s="111"/>
      <c r="BL34" s="111"/>
      <c r="BM34" s="111"/>
      <c r="BN34" s="111"/>
      <c r="BO34" s="111"/>
      <c r="BP34" s="111"/>
      <c r="BQ34" s="111"/>
      <c r="BR34" s="111"/>
      <c r="BS34" s="111"/>
      <c r="BT34" s="111"/>
      <c r="BU34" s="123"/>
      <c r="BV34" s="111"/>
      <c r="BW34" s="111"/>
      <c r="BX34" s="111"/>
      <c r="BY34" s="111"/>
      <c r="BZ34" s="111"/>
      <c r="CA34" s="20"/>
      <c r="CB34" s="123"/>
      <c r="CC34" s="123"/>
      <c r="CD34" s="123"/>
      <c r="CE34" s="123"/>
      <c r="CF34" s="111"/>
      <c r="CG34" s="111"/>
      <c r="CH34" s="111"/>
      <c r="CI34" s="111"/>
      <c r="CJ34" s="111"/>
      <c r="CK34" s="111"/>
      <c r="CL34" s="111"/>
      <c r="CM34" s="111"/>
      <c r="CN34" s="111"/>
      <c r="CO34" s="111"/>
      <c r="CP34" s="111"/>
      <c r="CQ34" s="111"/>
      <c r="CR34" s="111"/>
      <c r="CS34" s="111"/>
      <c r="CT34" s="111"/>
      <c r="CU34" s="111"/>
      <c r="CV34" s="111"/>
      <c r="CW34" s="111"/>
      <c r="CX34" s="111"/>
      <c r="CY34" s="111"/>
      <c r="CZ34" s="111"/>
      <c r="DA34" s="111"/>
      <c r="DB34" s="111"/>
      <c r="DC34" s="46">
        <v>1</v>
      </c>
      <c r="DD34" s="15"/>
      <c r="DE34" s="15"/>
      <c r="DF34" s="15"/>
      <c r="DG34" s="15"/>
      <c r="DH34" s="15"/>
      <c r="DI34" s="15"/>
      <c r="DJ34" s="15"/>
    </row>
    <row r="35" spans="1:114" s="15" customFormat="1">
      <c r="A35" s="15">
        <f t="shared" si="0"/>
        <v>0</v>
      </c>
      <c r="B35" s="15">
        <f t="shared" si="1"/>
        <v>0</v>
      </c>
      <c r="D35" s="80"/>
      <c r="E35" s="80"/>
      <c r="F35" s="107" t="s">
        <v>101</v>
      </c>
      <c r="G35" s="108"/>
      <c r="H35" s="108"/>
      <c r="I35" s="116"/>
      <c r="J35" s="117"/>
      <c r="K35" s="117"/>
      <c r="L35" s="117"/>
      <c r="M35" s="117"/>
      <c r="N35" s="117"/>
      <c r="O35" s="117"/>
      <c r="P35" s="120" t="s">
        <v>102</v>
      </c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  <c r="AC35" s="124"/>
      <c r="AD35" s="117"/>
      <c r="AE35" s="117"/>
      <c r="AF35" s="117"/>
      <c r="AG35" s="117"/>
      <c r="AH35" s="117"/>
      <c r="AI35" s="117"/>
      <c r="AJ35" s="117"/>
      <c r="AK35" s="117"/>
      <c r="AL35" s="117"/>
      <c r="AM35" s="117"/>
      <c r="AN35" s="117"/>
      <c r="AO35" s="117"/>
      <c r="AP35" s="117"/>
      <c r="AQ35" s="117"/>
      <c r="AR35" s="117"/>
      <c r="AS35" s="117"/>
      <c r="AT35" s="117"/>
      <c r="AU35" s="117"/>
      <c r="AV35" s="117"/>
      <c r="AW35" s="117"/>
      <c r="AX35" s="117"/>
      <c r="AY35" s="117"/>
      <c r="AZ35" s="117"/>
      <c r="BA35" s="117"/>
      <c r="BB35" s="117"/>
      <c r="BC35" s="117"/>
      <c r="BD35" s="117"/>
      <c r="BE35" s="117"/>
      <c r="BF35" s="117"/>
      <c r="BG35" s="117"/>
      <c r="BH35" s="117"/>
      <c r="BI35" s="117"/>
      <c r="BJ35" s="117"/>
      <c r="BK35" s="117"/>
      <c r="BL35" s="117"/>
      <c r="BM35" s="117"/>
      <c r="BN35" s="117"/>
      <c r="BO35" s="117"/>
      <c r="BP35" s="117"/>
      <c r="BQ35" s="117"/>
      <c r="BR35" s="117"/>
      <c r="BS35" s="117"/>
      <c r="BT35" s="117"/>
      <c r="BU35" s="117"/>
      <c r="BV35" s="117"/>
      <c r="BW35" s="117"/>
      <c r="BX35" s="117"/>
      <c r="BY35" s="117"/>
      <c r="BZ35" s="117"/>
      <c r="CA35" s="117"/>
      <c r="CB35" s="117"/>
      <c r="CC35" s="117"/>
      <c r="CD35" s="117"/>
      <c r="CE35" s="117"/>
      <c r="CF35" s="117"/>
      <c r="CG35" s="117"/>
      <c r="CH35" s="117"/>
      <c r="CI35" s="117"/>
      <c r="CJ35" s="117"/>
      <c r="CK35" s="117"/>
      <c r="CL35" s="117"/>
      <c r="CM35" s="117"/>
      <c r="CN35" s="117"/>
      <c r="CO35" s="117"/>
      <c r="CP35" s="117"/>
      <c r="CQ35" s="117"/>
      <c r="CR35" s="117"/>
      <c r="CS35" s="117"/>
      <c r="CT35" s="117"/>
      <c r="CU35" s="117"/>
      <c r="CV35" s="117"/>
      <c r="CW35" s="117"/>
      <c r="CX35" s="117"/>
      <c r="CY35" s="117"/>
      <c r="CZ35" s="117"/>
      <c r="DA35" s="117"/>
      <c r="DB35" s="117"/>
      <c r="DC35" s="132"/>
    </row>
    <row r="36" spans="1:114" s="15" customFormat="1">
      <c r="A36" s="15">
        <f t="shared" si="0"/>
        <v>0</v>
      </c>
      <c r="B36" s="15">
        <f t="shared" si="1"/>
        <v>0</v>
      </c>
      <c r="D36" s="80"/>
      <c r="E36" s="80"/>
      <c r="F36" s="107" t="s">
        <v>103</v>
      </c>
      <c r="G36" s="108"/>
      <c r="H36" s="108"/>
      <c r="I36" s="118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25"/>
      <c r="AD36" s="119"/>
      <c r="AE36" s="119"/>
      <c r="AF36" s="119"/>
      <c r="AG36" s="119"/>
      <c r="AH36" s="119"/>
      <c r="AI36" s="119"/>
      <c r="AJ36" s="119"/>
      <c r="AK36" s="119"/>
      <c r="AL36" s="119"/>
      <c r="AM36" s="119"/>
      <c r="AN36" s="119"/>
      <c r="AO36" s="119"/>
      <c r="AP36" s="119"/>
      <c r="AQ36" s="119"/>
      <c r="AR36" s="119"/>
      <c r="AS36" s="119"/>
      <c r="AT36" s="119"/>
      <c r="AU36" s="119"/>
      <c r="AV36" s="119"/>
      <c r="AW36" s="119"/>
      <c r="AX36" s="119"/>
      <c r="AY36" s="119"/>
      <c r="AZ36" s="119"/>
      <c r="BA36" s="119"/>
      <c r="BB36" s="119"/>
      <c r="BC36" s="119"/>
      <c r="BD36" s="119"/>
      <c r="BE36" s="119"/>
      <c r="BF36" s="119"/>
      <c r="BG36" s="119"/>
      <c r="BH36" s="119"/>
      <c r="BI36" s="119"/>
      <c r="BJ36" s="119"/>
      <c r="BK36" s="119"/>
      <c r="BL36" s="119"/>
      <c r="BM36" s="119"/>
      <c r="BN36" s="119"/>
      <c r="BO36" s="119"/>
      <c r="BP36" s="119"/>
      <c r="BQ36" s="119"/>
      <c r="BR36" s="119"/>
      <c r="BS36" s="119"/>
      <c r="BT36" s="119"/>
      <c r="BU36" s="119"/>
      <c r="BV36" s="119"/>
      <c r="BW36" s="119"/>
      <c r="BX36" s="119"/>
      <c r="BY36" s="119"/>
      <c r="BZ36" s="119"/>
      <c r="CA36" s="119"/>
      <c r="CB36" s="129"/>
      <c r="CC36" s="119"/>
      <c r="CD36" s="119"/>
      <c r="CE36" s="119"/>
      <c r="CF36" s="119"/>
      <c r="CG36" s="119"/>
      <c r="CH36" s="119"/>
      <c r="CI36" s="119"/>
      <c r="CJ36" s="119"/>
      <c r="CK36" s="119"/>
      <c r="CL36" s="119"/>
      <c r="CM36" s="119"/>
      <c r="CN36" s="119"/>
      <c r="CO36" s="119"/>
      <c r="CP36" s="119"/>
      <c r="CQ36" s="119"/>
      <c r="CR36" s="119"/>
      <c r="CS36" s="119"/>
      <c r="CT36" s="119"/>
      <c r="CU36" s="119"/>
      <c r="CV36" s="119"/>
      <c r="CW36" s="119"/>
      <c r="CX36" s="119"/>
      <c r="CY36" s="119"/>
      <c r="CZ36" s="119"/>
      <c r="DA36" s="119"/>
      <c r="DB36" s="119"/>
      <c r="DC36" s="133"/>
    </row>
    <row r="37" spans="1:114" s="74" customFormat="1">
      <c r="A37" s="74">
        <f t="shared" si="0"/>
        <v>0</v>
      </c>
      <c r="B37" s="74">
        <f t="shared" si="1"/>
        <v>0</v>
      </c>
      <c r="C37" s="90"/>
      <c r="D37" s="91"/>
      <c r="E37" s="104"/>
      <c r="F37" s="106"/>
      <c r="H37" s="106"/>
      <c r="I37" s="106"/>
      <c r="DC37" s="74">
        <v>1</v>
      </c>
    </row>
    <row r="38" spans="1:114" s="74" customFormat="1">
      <c r="A38" s="74">
        <f t="shared" si="0"/>
        <v>0</v>
      </c>
      <c r="B38" s="74">
        <f t="shared" si="1"/>
        <v>0</v>
      </c>
      <c r="C38" s="90"/>
      <c r="D38" s="91"/>
      <c r="E38" s="104"/>
      <c r="F38" s="106"/>
      <c r="H38" s="106"/>
      <c r="I38" s="106"/>
      <c r="DC38" s="74">
        <v>1</v>
      </c>
    </row>
    <row r="39" spans="1:114" s="74" customFormat="1">
      <c r="A39" s="74">
        <f t="shared" ref="A39:A70" si="2">INDEX($H$5:$DZ$6,1,ROW()-6)</f>
        <v>0</v>
      </c>
      <c r="B39" s="74">
        <f t="shared" si="1"/>
        <v>0</v>
      </c>
      <c r="C39" s="90"/>
      <c r="D39" s="91"/>
      <c r="E39" s="104"/>
      <c r="F39" s="106"/>
      <c r="H39" s="106"/>
      <c r="I39" s="106"/>
      <c r="DC39" s="74">
        <v>1</v>
      </c>
    </row>
    <row r="40" spans="1:114" s="74" customFormat="1">
      <c r="A40" s="74">
        <f t="shared" si="2"/>
        <v>0</v>
      </c>
      <c r="B40" s="74">
        <f t="shared" si="1"/>
        <v>0</v>
      </c>
      <c r="C40" s="90"/>
      <c r="D40" s="91"/>
      <c r="E40" s="104"/>
      <c r="F40" s="106"/>
      <c r="H40" s="106"/>
      <c r="I40" s="106"/>
      <c r="DC40" s="74">
        <v>1</v>
      </c>
    </row>
    <row r="41" spans="1:114" s="74" customFormat="1">
      <c r="A41" s="74">
        <f t="shared" si="2"/>
        <v>0</v>
      </c>
      <c r="B41" s="74">
        <f t="shared" si="1"/>
        <v>0</v>
      </c>
      <c r="C41" s="90"/>
      <c r="D41" s="91"/>
      <c r="E41" s="104"/>
      <c r="F41" s="106"/>
      <c r="H41" s="106"/>
      <c r="I41" s="106"/>
      <c r="DC41" s="74">
        <v>1</v>
      </c>
    </row>
    <row r="42" spans="1:114" s="74" customFormat="1">
      <c r="A42" s="74">
        <f t="shared" si="2"/>
        <v>0</v>
      </c>
      <c r="B42" s="74">
        <f t="shared" si="1"/>
        <v>0</v>
      </c>
      <c r="C42" s="90"/>
      <c r="D42" s="91"/>
      <c r="E42" s="104"/>
      <c r="F42" s="106"/>
      <c r="H42" s="106"/>
      <c r="I42" s="106"/>
      <c r="DC42" s="74">
        <v>1</v>
      </c>
    </row>
    <row r="43" spans="1:114" s="74" customFormat="1">
      <c r="A43" s="74">
        <f t="shared" si="2"/>
        <v>0</v>
      </c>
      <c r="B43" s="74">
        <f t="shared" si="1"/>
        <v>0</v>
      </c>
      <c r="C43" s="90"/>
      <c r="D43" s="91"/>
      <c r="E43" s="104"/>
      <c r="F43" s="106"/>
      <c r="H43" s="106"/>
      <c r="I43" s="106"/>
      <c r="DC43" s="74">
        <v>1</v>
      </c>
    </row>
    <row r="44" spans="1:114" s="74" customFormat="1">
      <c r="A44" s="74">
        <f t="shared" si="2"/>
        <v>0</v>
      </c>
      <c r="B44" s="74">
        <f t="shared" si="1"/>
        <v>0</v>
      </c>
      <c r="C44" s="90"/>
      <c r="D44" s="91"/>
      <c r="E44" s="104"/>
      <c r="F44" s="106"/>
      <c r="H44" s="106"/>
      <c r="I44" s="106"/>
      <c r="DC44" s="74">
        <v>1</v>
      </c>
    </row>
    <row r="45" spans="1:114" s="74" customFormat="1">
      <c r="A45" s="74">
        <f t="shared" si="2"/>
        <v>0</v>
      </c>
      <c r="B45" s="74">
        <f t="shared" si="1"/>
        <v>0</v>
      </c>
      <c r="C45" s="90"/>
      <c r="D45" s="91"/>
      <c r="E45" s="104"/>
      <c r="F45" s="106"/>
      <c r="H45" s="106"/>
      <c r="I45" s="106"/>
      <c r="DC45" s="74">
        <v>1</v>
      </c>
    </row>
    <row r="46" spans="1:114" s="74" customFormat="1">
      <c r="A46" s="74">
        <f t="shared" si="2"/>
        <v>0</v>
      </c>
      <c r="B46" s="74">
        <f t="shared" si="1"/>
        <v>0</v>
      </c>
      <c r="C46" s="90"/>
      <c r="D46" s="91"/>
      <c r="E46" s="104"/>
      <c r="F46" s="106"/>
      <c r="H46" s="106"/>
      <c r="I46" s="106"/>
      <c r="DC46" s="74">
        <v>1</v>
      </c>
    </row>
    <row r="47" spans="1:114" s="74" customFormat="1">
      <c r="A47" s="74">
        <f t="shared" si="2"/>
        <v>0</v>
      </c>
      <c r="B47" s="74">
        <f t="shared" si="1"/>
        <v>0</v>
      </c>
      <c r="C47" s="90"/>
      <c r="D47" s="91"/>
      <c r="E47" s="104"/>
      <c r="F47" s="106"/>
      <c r="H47" s="106"/>
      <c r="I47" s="106"/>
      <c r="DC47" s="74">
        <v>1</v>
      </c>
    </row>
    <row r="48" spans="1:114" s="74" customFormat="1">
      <c r="A48" s="74">
        <f t="shared" si="2"/>
        <v>0</v>
      </c>
      <c r="B48" s="74">
        <f t="shared" si="1"/>
        <v>0</v>
      </c>
      <c r="C48" s="90"/>
      <c r="D48" s="91"/>
      <c r="E48" s="104"/>
      <c r="F48" s="106"/>
      <c r="H48" s="106"/>
      <c r="I48" s="106"/>
      <c r="DC48" s="74">
        <v>1</v>
      </c>
    </row>
    <row r="49" spans="1:107" s="74" customFormat="1">
      <c r="A49" s="74">
        <f t="shared" si="2"/>
        <v>0</v>
      </c>
      <c r="B49" s="74">
        <f t="shared" si="1"/>
        <v>0</v>
      </c>
      <c r="C49" s="90"/>
      <c r="D49" s="91"/>
      <c r="E49" s="104"/>
      <c r="F49" s="106"/>
      <c r="H49" s="106"/>
      <c r="I49" s="106"/>
      <c r="DC49" s="74">
        <v>1</v>
      </c>
    </row>
    <row r="50" spans="1:107" s="74" customFormat="1">
      <c r="A50" s="74">
        <f t="shared" si="2"/>
        <v>0</v>
      </c>
      <c r="B50" s="74">
        <f t="shared" si="1"/>
        <v>0</v>
      </c>
      <c r="C50" s="90"/>
      <c r="D50" s="91"/>
      <c r="E50" s="104"/>
      <c r="F50" s="106"/>
      <c r="H50" s="106"/>
      <c r="I50" s="106"/>
      <c r="DC50" s="74">
        <v>1</v>
      </c>
    </row>
    <row r="51" spans="1:107" s="74" customFormat="1">
      <c r="A51" s="74">
        <f t="shared" si="2"/>
        <v>0</v>
      </c>
      <c r="B51" s="74">
        <f t="shared" si="1"/>
        <v>0</v>
      </c>
      <c r="C51" s="90"/>
      <c r="D51" s="91"/>
      <c r="E51" s="104"/>
      <c r="F51" s="106"/>
      <c r="H51" s="106"/>
      <c r="I51" s="106"/>
      <c r="DC51" s="74">
        <v>1</v>
      </c>
    </row>
    <row r="52" spans="1:107" s="74" customFormat="1">
      <c r="A52" s="74">
        <f t="shared" si="2"/>
        <v>0</v>
      </c>
      <c r="B52" s="74">
        <f t="shared" si="1"/>
        <v>0</v>
      </c>
      <c r="C52" s="90"/>
      <c r="D52" s="91"/>
      <c r="E52" s="104"/>
      <c r="F52" s="106"/>
      <c r="H52" s="106"/>
      <c r="I52" s="106"/>
      <c r="DC52" s="74">
        <v>1</v>
      </c>
    </row>
    <row r="53" spans="1:107" s="74" customFormat="1">
      <c r="A53" s="74">
        <f t="shared" si="2"/>
        <v>0</v>
      </c>
      <c r="B53" s="74">
        <f t="shared" si="1"/>
        <v>0</v>
      </c>
      <c r="C53" s="90"/>
      <c r="D53" s="91"/>
      <c r="E53" s="104"/>
      <c r="F53" s="106"/>
      <c r="H53" s="106"/>
      <c r="I53" s="106"/>
      <c r="DC53" s="74">
        <v>1</v>
      </c>
    </row>
    <row r="54" spans="1:107" s="74" customFormat="1">
      <c r="A54" s="74">
        <f t="shared" si="2"/>
        <v>0</v>
      </c>
      <c r="B54" s="74">
        <f t="shared" si="1"/>
        <v>0</v>
      </c>
      <c r="C54" s="90"/>
      <c r="D54" s="91"/>
      <c r="E54" s="104"/>
      <c r="F54" s="106"/>
      <c r="H54" s="106"/>
      <c r="I54" s="106"/>
      <c r="DC54" s="74">
        <v>1</v>
      </c>
    </row>
    <row r="55" spans="1:107" s="74" customFormat="1">
      <c r="A55" s="74">
        <f t="shared" si="2"/>
        <v>0</v>
      </c>
      <c r="B55" s="74">
        <f t="shared" si="1"/>
        <v>0</v>
      </c>
      <c r="C55" s="90"/>
      <c r="D55" s="91"/>
      <c r="E55" s="104"/>
      <c r="F55" s="106"/>
      <c r="H55" s="106"/>
      <c r="I55" s="106"/>
      <c r="DC55" s="74">
        <v>1</v>
      </c>
    </row>
    <row r="56" spans="1:107" s="74" customFormat="1">
      <c r="A56" s="74">
        <f t="shared" si="2"/>
        <v>0</v>
      </c>
      <c r="B56" s="74">
        <f t="shared" si="1"/>
        <v>0</v>
      </c>
      <c r="C56" s="90"/>
      <c r="D56" s="91"/>
      <c r="E56" s="104"/>
      <c r="F56" s="106"/>
      <c r="H56" s="106"/>
      <c r="I56" s="106"/>
      <c r="DC56" s="74">
        <v>1</v>
      </c>
    </row>
    <row r="57" spans="1:107" s="74" customFormat="1">
      <c r="A57" s="74">
        <f t="shared" si="2"/>
        <v>0</v>
      </c>
      <c r="B57" s="74">
        <f t="shared" si="1"/>
        <v>0</v>
      </c>
      <c r="C57" s="90"/>
      <c r="D57" s="91"/>
      <c r="E57" s="104"/>
      <c r="F57" s="106"/>
      <c r="H57" s="106"/>
      <c r="I57" s="106"/>
      <c r="DC57" s="74">
        <v>1</v>
      </c>
    </row>
    <row r="58" spans="1:107" s="74" customFormat="1">
      <c r="A58" s="74">
        <f t="shared" si="2"/>
        <v>0</v>
      </c>
      <c r="B58" s="74">
        <f t="shared" si="1"/>
        <v>0</v>
      </c>
      <c r="C58" s="90"/>
      <c r="D58" s="91"/>
      <c r="E58" s="104"/>
      <c r="F58" s="106"/>
      <c r="H58" s="106"/>
      <c r="I58" s="106"/>
      <c r="DC58" s="74">
        <v>1</v>
      </c>
    </row>
    <row r="59" spans="1:107" s="74" customFormat="1">
      <c r="A59" s="74">
        <f t="shared" si="2"/>
        <v>0</v>
      </c>
      <c r="B59" s="74">
        <f t="shared" si="1"/>
        <v>0</v>
      </c>
      <c r="C59" s="90"/>
      <c r="D59" s="91"/>
      <c r="E59" s="104"/>
      <c r="F59" s="106"/>
      <c r="H59" s="106"/>
      <c r="I59" s="106"/>
      <c r="DC59" s="74">
        <v>1</v>
      </c>
    </row>
    <row r="60" spans="1:107" s="74" customFormat="1">
      <c r="A60" s="74">
        <f t="shared" si="2"/>
        <v>0</v>
      </c>
      <c r="B60" s="74">
        <f t="shared" si="1"/>
        <v>0</v>
      </c>
      <c r="C60" s="90"/>
      <c r="D60" s="91"/>
      <c r="E60" s="104"/>
      <c r="F60" s="106"/>
      <c r="H60" s="106"/>
      <c r="I60" s="106"/>
      <c r="DC60" s="74">
        <v>1</v>
      </c>
    </row>
    <row r="61" spans="1:107" s="74" customFormat="1">
      <c r="A61" s="74">
        <f t="shared" si="2"/>
        <v>0</v>
      </c>
      <c r="B61" s="74">
        <f t="shared" si="1"/>
        <v>0</v>
      </c>
      <c r="C61" s="90"/>
      <c r="D61" s="91"/>
      <c r="E61" s="104"/>
      <c r="F61" s="106"/>
      <c r="H61" s="106"/>
      <c r="I61" s="106"/>
      <c r="DC61" s="74">
        <v>1</v>
      </c>
    </row>
    <row r="62" spans="1:107" s="74" customFormat="1">
      <c r="A62" s="74">
        <f t="shared" si="2"/>
        <v>0</v>
      </c>
      <c r="B62" s="74">
        <f t="shared" si="1"/>
        <v>0</v>
      </c>
      <c r="C62" s="90"/>
      <c r="D62" s="91"/>
      <c r="E62" s="104"/>
      <c r="F62" s="106"/>
      <c r="H62" s="106"/>
      <c r="I62" s="106"/>
      <c r="DC62" s="74">
        <v>1</v>
      </c>
    </row>
    <row r="63" spans="1:107" s="74" customFormat="1">
      <c r="A63" s="74">
        <f t="shared" si="2"/>
        <v>0</v>
      </c>
      <c r="B63" s="74">
        <f t="shared" si="1"/>
        <v>0</v>
      </c>
      <c r="C63" s="90"/>
      <c r="D63" s="91"/>
      <c r="E63" s="104"/>
      <c r="F63" s="106"/>
      <c r="H63" s="106"/>
      <c r="I63" s="106"/>
      <c r="DC63" s="74">
        <v>1</v>
      </c>
    </row>
    <row r="64" spans="1:107" s="74" customFormat="1">
      <c r="A64" s="74">
        <f t="shared" si="2"/>
        <v>0</v>
      </c>
      <c r="B64" s="74">
        <f t="shared" si="1"/>
        <v>0</v>
      </c>
      <c r="C64" s="90"/>
      <c r="D64" s="91"/>
      <c r="E64" s="104"/>
      <c r="F64" s="106"/>
      <c r="H64" s="106"/>
      <c r="I64" s="106"/>
      <c r="DC64" s="74">
        <v>1</v>
      </c>
    </row>
    <row r="65" spans="1:107" s="74" customFormat="1">
      <c r="A65" s="74">
        <f t="shared" si="2"/>
        <v>0</v>
      </c>
      <c r="B65" s="74">
        <f t="shared" si="1"/>
        <v>0</v>
      </c>
      <c r="C65" s="90"/>
      <c r="D65" s="91"/>
      <c r="E65" s="104"/>
      <c r="F65" s="106"/>
      <c r="H65" s="106"/>
      <c r="I65" s="106"/>
      <c r="DC65" s="74">
        <v>1</v>
      </c>
    </row>
    <row r="66" spans="1:107" s="74" customFormat="1">
      <c r="A66" s="74">
        <f t="shared" si="2"/>
        <v>0</v>
      </c>
      <c r="B66" s="74">
        <f t="shared" si="1"/>
        <v>0</v>
      </c>
      <c r="C66" s="90"/>
      <c r="D66" s="91"/>
      <c r="E66" s="104"/>
      <c r="F66" s="106"/>
      <c r="H66" s="106"/>
      <c r="I66" s="106"/>
      <c r="DC66" s="74">
        <v>1</v>
      </c>
    </row>
    <row r="67" spans="1:107" s="74" customFormat="1">
      <c r="A67" s="74">
        <f t="shared" si="2"/>
        <v>0</v>
      </c>
      <c r="B67" s="74">
        <f t="shared" si="1"/>
        <v>0</v>
      </c>
      <c r="C67" s="90"/>
      <c r="D67" s="91"/>
      <c r="E67" s="104"/>
      <c r="F67" s="106"/>
      <c r="H67" s="106"/>
      <c r="I67" s="106"/>
      <c r="DC67" s="74">
        <v>1</v>
      </c>
    </row>
    <row r="68" spans="1:107" s="74" customFormat="1">
      <c r="A68" s="74">
        <f t="shared" si="2"/>
        <v>0</v>
      </c>
      <c r="B68" s="74">
        <f t="shared" si="1"/>
        <v>0</v>
      </c>
      <c r="C68" s="90"/>
      <c r="D68" s="91"/>
      <c r="E68" s="104"/>
      <c r="F68" s="106"/>
      <c r="H68" s="106"/>
      <c r="I68" s="106"/>
      <c r="DC68" s="74">
        <v>1</v>
      </c>
    </row>
    <row r="69" spans="1:107" s="74" customFormat="1">
      <c r="A69" s="74">
        <f t="shared" si="2"/>
        <v>0</v>
      </c>
      <c r="B69" s="74">
        <f t="shared" si="1"/>
        <v>0</v>
      </c>
      <c r="C69" s="90"/>
      <c r="D69" s="91"/>
      <c r="E69" s="104"/>
      <c r="F69" s="106"/>
      <c r="H69" s="106"/>
      <c r="I69" s="106"/>
      <c r="DC69" s="74">
        <v>1</v>
      </c>
    </row>
    <row r="70" spans="1:107" s="74" customFormat="1">
      <c r="A70" s="74">
        <f t="shared" si="2"/>
        <v>0</v>
      </c>
      <c r="B70" s="74">
        <f t="shared" si="1"/>
        <v>0</v>
      </c>
      <c r="C70" s="90"/>
      <c r="D70" s="91"/>
      <c r="E70" s="104"/>
      <c r="F70" s="106"/>
      <c r="H70" s="106"/>
      <c r="I70" s="106"/>
      <c r="DC70" s="74">
        <v>1</v>
      </c>
    </row>
    <row r="71" spans="1:107" s="74" customFormat="1">
      <c r="A71" s="74">
        <f t="shared" ref="A71:A77" si="3">INDEX($H$5:$DZ$6,1,ROW()-6)</f>
        <v>0</v>
      </c>
      <c r="B71" s="74">
        <f t="shared" si="1"/>
        <v>0</v>
      </c>
      <c r="C71" s="90"/>
      <c r="D71" s="91"/>
      <c r="E71" s="104"/>
      <c r="F71" s="106"/>
      <c r="H71" s="106"/>
      <c r="I71" s="106"/>
      <c r="DC71" s="74">
        <v>1</v>
      </c>
    </row>
    <row r="72" spans="1:107" s="74" customFormat="1">
      <c r="A72" s="74">
        <f t="shared" si="3"/>
        <v>0</v>
      </c>
      <c r="B72" s="74">
        <f t="shared" ref="B72:B77" si="4">INDEX($H$6:$DZ$6,1,ROW()-6)</f>
        <v>0</v>
      </c>
      <c r="C72" s="90"/>
      <c r="D72" s="91"/>
      <c r="E72" s="104"/>
      <c r="F72" s="106"/>
      <c r="H72" s="106"/>
      <c r="I72" s="106"/>
      <c r="DC72" s="74">
        <v>1</v>
      </c>
    </row>
    <row r="73" spans="1:107" s="74" customFormat="1">
      <c r="A73" s="74">
        <f t="shared" si="3"/>
        <v>0</v>
      </c>
      <c r="B73" s="74">
        <f t="shared" si="4"/>
        <v>0</v>
      </c>
      <c r="C73" s="90"/>
      <c r="D73" s="91"/>
      <c r="E73" s="104"/>
      <c r="F73" s="106"/>
      <c r="H73" s="106"/>
      <c r="I73" s="106"/>
      <c r="DC73" s="74">
        <v>1</v>
      </c>
    </row>
    <row r="74" spans="1:107" s="74" customFormat="1">
      <c r="A74" s="74">
        <f t="shared" si="3"/>
        <v>0</v>
      </c>
      <c r="B74" s="74">
        <f t="shared" si="4"/>
        <v>0</v>
      </c>
      <c r="C74" s="90"/>
      <c r="D74" s="91"/>
      <c r="E74" s="104"/>
      <c r="F74" s="106"/>
      <c r="H74" s="106"/>
      <c r="I74" s="106"/>
      <c r="DC74" s="74">
        <v>1</v>
      </c>
    </row>
    <row r="75" spans="1:107" s="74" customFormat="1">
      <c r="A75" s="74">
        <f t="shared" si="3"/>
        <v>0</v>
      </c>
      <c r="B75" s="74">
        <f t="shared" si="4"/>
        <v>0</v>
      </c>
      <c r="C75" s="90"/>
      <c r="D75" s="91"/>
      <c r="E75" s="104"/>
      <c r="F75" s="106"/>
      <c r="H75" s="106"/>
      <c r="I75" s="106"/>
      <c r="DC75" s="74">
        <v>1</v>
      </c>
    </row>
    <row r="76" spans="1:107" s="74" customFormat="1">
      <c r="A76" s="74">
        <f t="shared" si="3"/>
        <v>0</v>
      </c>
      <c r="B76" s="74">
        <f t="shared" si="4"/>
        <v>0</v>
      </c>
      <c r="C76" s="90"/>
      <c r="D76" s="91"/>
      <c r="E76" s="104"/>
      <c r="F76" s="106"/>
      <c r="H76" s="106"/>
      <c r="I76" s="106"/>
      <c r="DC76" s="74">
        <v>1</v>
      </c>
    </row>
    <row r="77" spans="1:107" s="74" customFormat="1">
      <c r="A77" s="74">
        <f t="shared" si="3"/>
        <v>0</v>
      </c>
      <c r="B77" s="74">
        <f t="shared" si="4"/>
        <v>0</v>
      </c>
      <c r="C77" s="90"/>
      <c r="D77" s="91"/>
      <c r="E77" s="104"/>
      <c r="F77" s="106"/>
      <c r="H77" s="106"/>
      <c r="I77" s="106"/>
      <c r="DC77" s="74">
        <v>1</v>
      </c>
    </row>
    <row r="78" spans="1:107" s="74" customFormat="1">
      <c r="A78" s="74">
        <f t="shared" ref="A78:A91" si="5">INDEX($H$5:$DZ$6,1,ROW()-6)</f>
        <v>0</v>
      </c>
      <c r="B78" s="74">
        <f t="shared" ref="B78:B91" si="6">INDEX($H$6:$DZ$6,1,ROW()-6)</f>
        <v>0</v>
      </c>
      <c r="C78" s="90"/>
      <c r="D78" s="91"/>
      <c r="E78" s="104"/>
      <c r="F78" s="106"/>
      <c r="H78" s="106"/>
      <c r="I78" s="106"/>
      <c r="DC78" s="74">
        <v>1</v>
      </c>
    </row>
    <row r="79" spans="1:107" s="74" customFormat="1">
      <c r="A79" s="74">
        <f t="shared" si="5"/>
        <v>0</v>
      </c>
      <c r="B79" s="74">
        <f t="shared" si="6"/>
        <v>0</v>
      </c>
      <c r="C79" s="90"/>
      <c r="D79" s="91"/>
      <c r="E79" s="104"/>
      <c r="F79" s="106"/>
      <c r="H79" s="106"/>
      <c r="I79" s="106"/>
      <c r="DC79" s="74">
        <v>1</v>
      </c>
    </row>
    <row r="80" spans="1:107" s="74" customFormat="1">
      <c r="A80" s="74">
        <f t="shared" si="5"/>
        <v>0</v>
      </c>
      <c r="B80" s="74">
        <f t="shared" si="6"/>
        <v>0</v>
      </c>
      <c r="C80" s="90"/>
      <c r="D80" s="91"/>
      <c r="E80" s="104"/>
      <c r="F80" s="106"/>
      <c r="H80" s="106"/>
      <c r="I80" s="106"/>
      <c r="DC80" s="74">
        <v>1</v>
      </c>
    </row>
    <row r="81" spans="1:107" s="74" customFormat="1">
      <c r="A81" s="74">
        <f t="shared" si="5"/>
        <v>0</v>
      </c>
      <c r="B81" s="74">
        <f t="shared" si="6"/>
        <v>0</v>
      </c>
      <c r="C81" s="90"/>
      <c r="D81" s="91"/>
      <c r="E81" s="104"/>
      <c r="F81" s="106"/>
      <c r="H81" s="106"/>
      <c r="I81" s="106"/>
      <c r="DC81" s="74">
        <v>1</v>
      </c>
    </row>
    <row r="82" spans="1:107" s="74" customFormat="1">
      <c r="A82" s="74">
        <f t="shared" si="5"/>
        <v>0</v>
      </c>
      <c r="B82" s="74">
        <f t="shared" si="6"/>
        <v>0</v>
      </c>
      <c r="C82" s="90"/>
      <c r="D82" s="91"/>
      <c r="E82" s="104"/>
      <c r="F82" s="106"/>
      <c r="H82" s="106"/>
      <c r="I82" s="106"/>
      <c r="DC82" s="74">
        <v>1</v>
      </c>
    </row>
    <row r="83" spans="1:107" s="74" customFormat="1">
      <c r="A83" s="74">
        <f t="shared" si="5"/>
        <v>0</v>
      </c>
      <c r="B83" s="74">
        <f t="shared" si="6"/>
        <v>0</v>
      </c>
      <c r="C83" s="90"/>
      <c r="D83" s="91"/>
      <c r="E83" s="104"/>
      <c r="F83" s="106"/>
      <c r="H83" s="106"/>
      <c r="I83" s="106"/>
      <c r="DC83" s="74">
        <v>1</v>
      </c>
    </row>
    <row r="84" spans="1:107" s="74" customFormat="1">
      <c r="A84" s="74">
        <f t="shared" si="5"/>
        <v>0</v>
      </c>
      <c r="B84" s="74">
        <f t="shared" si="6"/>
        <v>0</v>
      </c>
      <c r="C84" s="90"/>
      <c r="D84" s="91"/>
      <c r="E84" s="104"/>
      <c r="F84" s="106"/>
      <c r="H84" s="106"/>
      <c r="I84" s="106"/>
      <c r="DC84" s="74">
        <v>1</v>
      </c>
    </row>
    <row r="85" spans="1:107" s="74" customFormat="1">
      <c r="A85" s="74">
        <f t="shared" si="5"/>
        <v>0</v>
      </c>
      <c r="B85" s="74">
        <f t="shared" si="6"/>
        <v>0</v>
      </c>
      <c r="C85" s="90"/>
      <c r="D85" s="91"/>
      <c r="E85" s="104"/>
      <c r="F85" s="106"/>
      <c r="H85" s="106"/>
      <c r="I85" s="106"/>
      <c r="DC85" s="74">
        <v>1</v>
      </c>
    </row>
    <row r="86" spans="1:107" s="74" customFormat="1">
      <c r="A86" s="74">
        <f t="shared" si="5"/>
        <v>0</v>
      </c>
      <c r="B86" s="74">
        <f t="shared" si="6"/>
        <v>0</v>
      </c>
      <c r="C86" s="90"/>
      <c r="D86" s="91"/>
      <c r="E86" s="104"/>
      <c r="F86" s="106"/>
      <c r="H86" s="106"/>
      <c r="I86" s="106"/>
      <c r="DC86" s="74">
        <v>1</v>
      </c>
    </row>
    <row r="87" spans="1:107" s="74" customFormat="1">
      <c r="A87" s="74">
        <f t="shared" si="5"/>
        <v>0</v>
      </c>
      <c r="B87" s="74">
        <f t="shared" si="6"/>
        <v>0</v>
      </c>
      <c r="C87" s="90"/>
      <c r="D87" s="91"/>
      <c r="E87" s="104"/>
      <c r="F87" s="106"/>
      <c r="H87" s="106"/>
      <c r="I87" s="106"/>
      <c r="DC87" s="74">
        <v>1</v>
      </c>
    </row>
    <row r="88" spans="1:107" s="74" customFormat="1">
      <c r="A88" s="74">
        <f t="shared" si="5"/>
        <v>0</v>
      </c>
      <c r="B88" s="74">
        <f t="shared" si="6"/>
        <v>0</v>
      </c>
      <c r="C88" s="90"/>
      <c r="D88" s="91"/>
      <c r="E88" s="104"/>
      <c r="F88" s="106"/>
      <c r="H88" s="106"/>
      <c r="I88" s="106"/>
      <c r="DC88" s="74">
        <v>1</v>
      </c>
    </row>
    <row r="89" spans="1:107" s="74" customFormat="1">
      <c r="A89" s="74">
        <f t="shared" si="5"/>
        <v>0</v>
      </c>
      <c r="B89" s="74">
        <f t="shared" si="6"/>
        <v>0</v>
      </c>
      <c r="C89" s="90"/>
      <c r="D89" s="91"/>
      <c r="E89" s="104"/>
      <c r="F89" s="106"/>
      <c r="H89" s="106"/>
      <c r="I89" s="106"/>
      <c r="DC89" s="74">
        <v>1</v>
      </c>
    </row>
    <row r="90" spans="1:107" s="74" customFormat="1">
      <c r="A90" s="74">
        <f t="shared" si="5"/>
        <v>0</v>
      </c>
      <c r="B90" s="74">
        <f t="shared" si="6"/>
        <v>0</v>
      </c>
      <c r="C90" s="90"/>
      <c r="D90" s="91"/>
      <c r="E90" s="104"/>
      <c r="F90" s="106"/>
      <c r="H90" s="106"/>
      <c r="I90" s="106"/>
      <c r="DC90" s="74">
        <v>1</v>
      </c>
    </row>
    <row r="91" spans="1:107" s="74" customFormat="1">
      <c r="A91" s="74">
        <f t="shared" si="5"/>
        <v>0</v>
      </c>
      <c r="B91" s="74">
        <f t="shared" si="6"/>
        <v>0</v>
      </c>
      <c r="C91" s="90"/>
      <c r="D91" s="91"/>
      <c r="E91" s="104"/>
      <c r="F91" s="106"/>
      <c r="H91" s="106"/>
      <c r="I91" s="106"/>
      <c r="DC91" s="74">
        <v>1</v>
      </c>
    </row>
    <row r="92" spans="1:107" s="75" customFormat="1">
      <c r="A92" s="75">
        <f t="shared" ref="A92:A101" si="7">INDEX($H$5:$DZ$6,1,ROW()-6)</f>
        <v>0</v>
      </c>
      <c r="B92" s="75">
        <f t="shared" ref="B92:B101" si="8">INDEX($H$6:$DZ$6,1,ROW()-6)</f>
        <v>0</v>
      </c>
      <c r="D92" s="134"/>
      <c r="E92" s="134"/>
      <c r="P92" s="135"/>
    </row>
    <row r="93" spans="1:107" s="75" customFormat="1">
      <c r="A93" s="75">
        <f t="shared" si="7"/>
        <v>0</v>
      </c>
      <c r="B93" s="75">
        <f t="shared" si="8"/>
        <v>0</v>
      </c>
      <c r="D93" s="134"/>
      <c r="E93" s="134"/>
      <c r="CB93" s="136"/>
    </row>
    <row r="94" spans="1:107" s="15" customFormat="1">
      <c r="A94" s="15">
        <f t="shared" si="7"/>
        <v>0</v>
      </c>
      <c r="B94" s="15">
        <f t="shared" si="8"/>
        <v>0</v>
      </c>
      <c r="D94" s="80"/>
      <c r="E94" s="80"/>
    </row>
    <row r="95" spans="1:107" s="15" customFormat="1">
      <c r="A95" s="15">
        <f t="shared" si="7"/>
        <v>0</v>
      </c>
      <c r="B95" s="15">
        <f t="shared" si="8"/>
        <v>0</v>
      </c>
      <c r="D95" s="80"/>
      <c r="E95" s="80"/>
      <c r="G95" s="79"/>
    </row>
    <row r="96" spans="1:107" s="15" customFormat="1">
      <c r="A96" s="15">
        <f t="shared" si="7"/>
        <v>0</v>
      </c>
      <c r="B96" s="15">
        <f t="shared" si="8"/>
        <v>0</v>
      </c>
      <c r="D96" s="80"/>
      <c r="E96" s="80"/>
    </row>
    <row r="97" spans="1:5" s="15" customFormat="1">
      <c r="A97" s="15">
        <f t="shared" si="7"/>
        <v>0</v>
      </c>
      <c r="B97" s="15">
        <f t="shared" si="8"/>
        <v>0</v>
      </c>
      <c r="D97" s="80"/>
      <c r="E97" s="80"/>
    </row>
    <row r="98" spans="1:5" s="15" customFormat="1">
      <c r="A98" s="15">
        <f t="shared" si="7"/>
        <v>0</v>
      </c>
      <c r="B98" s="15">
        <f t="shared" si="8"/>
        <v>0</v>
      </c>
      <c r="D98" s="80"/>
      <c r="E98" s="80"/>
    </row>
    <row r="99" spans="1:5" s="15" customFormat="1">
      <c r="A99" s="15">
        <f t="shared" si="7"/>
        <v>0</v>
      </c>
      <c r="B99" s="15">
        <f t="shared" si="8"/>
        <v>0</v>
      </c>
      <c r="D99" s="80"/>
      <c r="E99" s="80"/>
    </row>
    <row r="100" spans="1:5" s="15" customFormat="1">
      <c r="A100" s="15">
        <f t="shared" si="7"/>
        <v>0</v>
      </c>
      <c r="B100" s="15">
        <f t="shared" si="8"/>
        <v>0</v>
      </c>
      <c r="D100" s="80"/>
      <c r="E100" s="80"/>
    </row>
    <row r="101" spans="1:5" s="15" customFormat="1">
      <c r="A101" s="15">
        <f t="shared" si="7"/>
        <v>0</v>
      </c>
      <c r="B101" s="15">
        <f t="shared" si="8"/>
        <v>0</v>
      </c>
      <c r="D101" s="80"/>
      <c r="E101" s="80"/>
    </row>
    <row r="102" spans="1:5" s="15" customFormat="1">
      <c r="A102" s="15">
        <f t="shared" ref="A102:A107" si="9">INDEX($H$5:$DZ$6,1,ROW()-6)</f>
        <v>0</v>
      </c>
      <c r="B102" s="15">
        <f t="shared" ref="B102:B107" si="10">INDEX($H$6:$DZ$6,1,ROW()-6)</f>
        <v>0</v>
      </c>
      <c r="D102" s="80"/>
      <c r="E102" s="80"/>
    </row>
    <row r="103" spans="1:5" s="15" customFormat="1">
      <c r="A103" s="15">
        <f t="shared" si="9"/>
        <v>0</v>
      </c>
      <c r="B103" s="15">
        <f t="shared" si="10"/>
        <v>0</v>
      </c>
      <c r="D103" s="80"/>
      <c r="E103" s="80"/>
    </row>
    <row r="104" spans="1:5" s="15" customFormat="1">
      <c r="A104" s="15">
        <f t="shared" si="9"/>
        <v>0</v>
      </c>
      <c r="B104" s="15">
        <f t="shared" si="10"/>
        <v>0</v>
      </c>
      <c r="D104" s="80"/>
      <c r="E104" s="80"/>
    </row>
    <row r="105" spans="1:5" s="15" customFormat="1">
      <c r="A105" s="15">
        <f t="shared" si="9"/>
        <v>0</v>
      </c>
      <c r="B105" s="15">
        <f t="shared" si="10"/>
        <v>0</v>
      </c>
      <c r="D105" s="80"/>
      <c r="E105" s="80"/>
    </row>
    <row r="106" spans="1:5">
      <c r="A106" s="15" t="str">
        <f t="shared" si="9"/>
        <v xml:space="preserve"> ==== </v>
      </c>
      <c r="B106" s="15" t="str">
        <f t="shared" si="10"/>
        <v xml:space="preserve"> ======= </v>
      </c>
    </row>
    <row r="107" spans="1:5">
      <c r="A107" s="15">
        <f t="shared" si="9"/>
        <v>0</v>
      </c>
      <c r="B107" s="15">
        <f t="shared" si="10"/>
        <v>0</v>
      </c>
    </row>
  </sheetData>
  <sheetProtection sheet="1" objects="1" scenarios="1"/>
  <hyperlinks>
    <hyperlink ref="P35" r:id="rId1" xr:uid="{00000000-0004-0000-0A00-000000000000}"/>
  </hyperlinks>
  <pageMargins left="0.75" right="0.75" top="1" bottom="1" header="0.5" footer="0.5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00"/>
  </sheetPr>
  <dimension ref="A2:AW200"/>
  <sheetViews>
    <sheetView zoomScale="85" zoomScaleSheetLayoutView="100" workbookViewId="0">
      <selection activeCell="D12" sqref="D12"/>
    </sheetView>
  </sheetViews>
  <sheetFormatPr defaultColWidth="9" defaultRowHeight="14"/>
  <cols>
    <col min="1" max="1" width="9" style="58"/>
    <col min="2" max="2" width="22" style="58" customWidth="1"/>
    <col min="3" max="3" width="8.36328125" style="58" customWidth="1"/>
    <col min="4" max="4" width="27.36328125" style="58" customWidth="1"/>
    <col min="5" max="5" width="10.36328125" style="59" customWidth="1"/>
    <col min="6" max="6" width="10.6328125" style="59" customWidth="1"/>
    <col min="7" max="7" width="15.453125" style="59" customWidth="1"/>
    <col min="8" max="8" width="13.08984375" style="59" customWidth="1"/>
    <col min="9" max="10" width="12.54296875" style="59" bestFit="1" customWidth="1"/>
    <col min="11" max="11" width="14.54296875" style="59" customWidth="1"/>
    <col min="12" max="12" width="11.54296875" style="59" bestFit="1" customWidth="1"/>
    <col min="13" max="15" width="9" style="58"/>
    <col min="16" max="16" width="9.453125" style="58" bestFit="1" customWidth="1"/>
    <col min="17" max="22" width="9" style="58"/>
    <col min="23" max="23" width="9.453125" style="58" bestFit="1" customWidth="1"/>
    <col min="24" max="16384" width="9" style="58"/>
  </cols>
  <sheetData>
    <row r="2" spans="1:35">
      <c r="B2" s="60"/>
      <c r="D2" s="60"/>
    </row>
    <row r="3" spans="1:35">
      <c r="B3" s="60"/>
      <c r="D3" s="60"/>
    </row>
    <row r="4" spans="1:35">
      <c r="B4" s="60"/>
      <c r="D4" s="60"/>
    </row>
    <row r="6" spans="1:35">
      <c r="M6" s="59"/>
    </row>
    <row r="7" spans="1:35">
      <c r="A7" s="61">
        <v>1</v>
      </c>
      <c r="B7" s="61" t="s">
        <v>45</v>
      </c>
      <c r="D7" s="60"/>
      <c r="E7" s="64"/>
      <c r="F7" s="64"/>
      <c r="G7" s="65"/>
      <c r="H7" s="65"/>
      <c r="I7" s="65"/>
      <c r="J7" s="65"/>
      <c r="K7" s="65"/>
      <c r="L7" s="67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</row>
    <row r="8" spans="1:35">
      <c r="A8" s="61">
        <v>2</v>
      </c>
      <c r="B8" s="61" t="s">
        <v>104</v>
      </c>
      <c r="C8" s="62"/>
      <c r="D8" s="62"/>
      <c r="E8" s="65"/>
      <c r="F8" s="65"/>
      <c r="G8" s="65"/>
      <c r="H8" s="65"/>
      <c r="I8" s="65"/>
      <c r="J8" s="65"/>
      <c r="K8" s="65"/>
      <c r="L8" s="67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</row>
    <row r="9" spans="1:35">
      <c r="A9" s="61">
        <v>3</v>
      </c>
      <c r="B9" s="61" t="s">
        <v>50</v>
      </c>
      <c r="C9" s="62"/>
      <c r="D9" s="62"/>
      <c r="E9" s="65"/>
      <c r="F9" s="65"/>
      <c r="G9" s="65"/>
      <c r="H9" s="65"/>
      <c r="I9" s="65"/>
      <c r="J9" s="65"/>
      <c r="K9" s="65"/>
      <c r="L9" s="65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</row>
    <row r="10" spans="1:35">
      <c r="A10" s="61">
        <v>4</v>
      </c>
      <c r="B10" s="61" t="s">
        <v>53</v>
      </c>
      <c r="C10" s="62"/>
      <c r="D10" s="62"/>
      <c r="E10" s="65"/>
      <c r="F10" s="65"/>
      <c r="G10" s="65"/>
      <c r="H10" s="65"/>
      <c r="I10" s="65"/>
      <c r="J10" s="65"/>
      <c r="K10" s="65"/>
      <c r="L10" s="65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</row>
    <row r="11" spans="1:35">
      <c r="A11" s="61">
        <v>5</v>
      </c>
      <c r="B11" s="61" t="s">
        <v>56</v>
      </c>
      <c r="C11" s="62"/>
      <c r="D11" s="62"/>
      <c r="E11" s="65"/>
      <c r="F11" s="65"/>
      <c r="G11" s="65"/>
      <c r="H11" s="65"/>
      <c r="I11" s="65"/>
      <c r="J11" s="65"/>
      <c r="K11" s="65"/>
      <c r="L11" s="65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</row>
    <row r="12" spans="1:35">
      <c r="A12" s="61">
        <v>6</v>
      </c>
      <c r="B12" s="61" t="s">
        <v>59</v>
      </c>
      <c r="C12" s="62"/>
      <c r="D12" s="62"/>
      <c r="E12" s="65"/>
      <c r="F12" s="65"/>
      <c r="G12" s="65"/>
      <c r="H12" s="65"/>
      <c r="I12" s="65"/>
      <c r="J12" s="65"/>
      <c r="K12" s="65"/>
      <c r="L12" s="65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</row>
    <row r="13" spans="1:35">
      <c r="A13" s="61">
        <v>7</v>
      </c>
      <c r="B13" s="61" t="s">
        <v>61</v>
      </c>
      <c r="C13" s="62"/>
      <c r="D13" s="62"/>
      <c r="E13" s="65"/>
      <c r="F13" s="65"/>
      <c r="G13" s="65"/>
      <c r="H13" s="65"/>
      <c r="I13" s="65"/>
      <c r="J13" s="65"/>
      <c r="K13" s="65"/>
      <c r="L13" s="65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</row>
    <row r="14" spans="1:35">
      <c r="A14" s="61">
        <v>8</v>
      </c>
      <c r="B14" s="61" t="s">
        <v>63</v>
      </c>
      <c r="C14" s="62"/>
      <c r="D14" s="62"/>
      <c r="E14" s="65"/>
      <c r="F14" s="65"/>
      <c r="G14" s="65"/>
      <c r="H14" s="65"/>
      <c r="I14" s="65"/>
      <c r="J14" s="65"/>
      <c r="K14" s="65"/>
      <c r="L14" s="65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</row>
    <row r="15" spans="1:35">
      <c r="A15" s="61">
        <v>9</v>
      </c>
      <c r="B15" s="61" t="s">
        <v>65</v>
      </c>
      <c r="C15" s="62"/>
      <c r="D15" s="62"/>
      <c r="E15" s="65"/>
      <c r="F15" s="65"/>
      <c r="G15" s="65"/>
      <c r="H15" s="65"/>
      <c r="I15" s="65"/>
      <c r="J15" s="65"/>
      <c r="K15" s="65"/>
      <c r="L15" s="65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</row>
    <row r="16" spans="1:35">
      <c r="A16" s="61">
        <v>10</v>
      </c>
      <c r="B16" s="61" t="s">
        <v>67</v>
      </c>
      <c r="C16" s="62"/>
      <c r="D16" s="62"/>
      <c r="E16" s="65"/>
      <c r="F16" s="65"/>
      <c r="G16" s="65"/>
      <c r="H16" s="65"/>
      <c r="I16" s="65"/>
      <c r="J16" s="65"/>
      <c r="K16" s="65"/>
      <c r="L16" s="65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</row>
    <row r="17" spans="1:35">
      <c r="A17" s="61">
        <v>11</v>
      </c>
      <c r="B17" s="61" t="s">
        <v>69</v>
      </c>
      <c r="C17" s="62"/>
      <c r="D17" s="62"/>
      <c r="E17" s="65"/>
      <c r="F17" s="65"/>
      <c r="G17" s="65"/>
      <c r="H17" s="65"/>
      <c r="I17" s="65"/>
      <c r="J17" s="65"/>
      <c r="K17" s="65"/>
      <c r="L17" s="65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</row>
    <row r="18" spans="1:35">
      <c r="A18" s="61">
        <v>12</v>
      </c>
      <c r="B18" s="61" t="s">
        <v>71</v>
      </c>
      <c r="C18" s="62"/>
      <c r="D18" s="62"/>
      <c r="E18" s="65"/>
      <c r="F18" s="65"/>
      <c r="G18" s="65"/>
      <c r="H18" s="65"/>
      <c r="I18" s="65"/>
      <c r="J18" s="65"/>
      <c r="K18" s="65"/>
      <c r="L18" s="65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</row>
    <row r="19" spans="1:35">
      <c r="A19" s="61">
        <v>13</v>
      </c>
      <c r="B19" s="61" t="s">
        <v>74</v>
      </c>
      <c r="C19" s="62"/>
      <c r="D19" s="62"/>
      <c r="E19" s="65"/>
      <c r="F19" s="65"/>
      <c r="G19" s="65"/>
      <c r="H19" s="65"/>
      <c r="I19" s="65"/>
      <c r="J19" s="65"/>
      <c r="K19" s="65"/>
      <c r="L19" s="65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</row>
    <row r="20" spans="1:35">
      <c r="A20" s="61">
        <v>14</v>
      </c>
      <c r="B20" s="61" t="s">
        <v>76</v>
      </c>
      <c r="C20" s="62"/>
      <c r="D20" s="62"/>
      <c r="E20" s="65"/>
      <c r="F20" s="65"/>
      <c r="G20" s="65"/>
      <c r="H20" s="65"/>
      <c r="I20" s="65"/>
      <c r="J20" s="65"/>
      <c r="K20" s="65"/>
      <c r="L20" s="65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</row>
    <row r="21" spans="1:35">
      <c r="A21" s="61">
        <v>15</v>
      </c>
      <c r="B21" s="61" t="s">
        <v>78</v>
      </c>
      <c r="C21" s="62"/>
      <c r="D21" s="62"/>
      <c r="E21" s="65"/>
      <c r="F21" s="65"/>
      <c r="G21" s="65"/>
      <c r="H21" s="65"/>
      <c r="I21" s="65"/>
      <c r="J21" s="65"/>
      <c r="K21" s="65"/>
      <c r="L21" s="65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</row>
    <row r="22" spans="1:35">
      <c r="A22" s="61">
        <v>16</v>
      </c>
      <c r="B22" s="61" t="s">
        <v>80</v>
      </c>
      <c r="C22" s="62"/>
      <c r="D22" s="62"/>
      <c r="E22" s="66"/>
      <c r="F22" s="65"/>
      <c r="G22" s="65"/>
      <c r="H22" s="65"/>
      <c r="I22" s="65"/>
      <c r="J22" s="65"/>
      <c r="K22" s="65"/>
      <c r="L22" s="65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</row>
    <row r="23" spans="1:35">
      <c r="A23" s="61">
        <v>17</v>
      </c>
      <c r="B23" s="61" t="s">
        <v>82</v>
      </c>
      <c r="C23" s="62"/>
      <c r="D23" s="62"/>
      <c r="E23" s="65"/>
      <c r="F23" s="65"/>
      <c r="G23" s="65"/>
      <c r="H23" s="65"/>
      <c r="I23" s="65"/>
      <c r="J23" s="65"/>
      <c r="K23" s="65"/>
      <c r="L23" s="65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</row>
    <row r="24" spans="1:35">
      <c r="A24" s="61">
        <v>18</v>
      </c>
      <c r="B24" s="61" t="s">
        <v>84</v>
      </c>
      <c r="C24" s="62"/>
      <c r="D24" s="62"/>
      <c r="E24" s="65"/>
      <c r="F24" s="65"/>
      <c r="G24" s="65"/>
      <c r="H24" s="65"/>
      <c r="I24" s="65"/>
      <c r="J24" s="65"/>
      <c r="K24" s="65"/>
      <c r="L24" s="65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</row>
    <row r="25" spans="1:35">
      <c r="A25" s="61">
        <v>19</v>
      </c>
      <c r="B25" s="61" t="s">
        <v>86</v>
      </c>
      <c r="C25" s="62"/>
      <c r="D25" s="62"/>
      <c r="E25" s="65"/>
      <c r="F25" s="65"/>
      <c r="G25" s="65"/>
      <c r="H25" s="65"/>
      <c r="I25" s="65"/>
      <c r="J25" s="65"/>
      <c r="K25" s="65"/>
      <c r="L25" s="65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</row>
    <row r="26" spans="1:35">
      <c r="A26" s="61">
        <v>20</v>
      </c>
      <c r="B26" s="61" t="s">
        <v>88</v>
      </c>
      <c r="C26" s="62"/>
      <c r="D26" s="62"/>
      <c r="E26" s="65"/>
      <c r="F26" s="65"/>
      <c r="G26" s="65"/>
      <c r="H26" s="65"/>
      <c r="I26" s="65"/>
      <c r="J26" s="65"/>
      <c r="K26" s="65"/>
      <c r="L26" s="65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</row>
    <row r="27" spans="1:35">
      <c r="A27" s="61">
        <v>21</v>
      </c>
      <c r="B27" s="61" t="s">
        <v>90</v>
      </c>
      <c r="C27" s="62"/>
      <c r="D27" s="62"/>
      <c r="E27" s="65"/>
      <c r="F27" s="65"/>
      <c r="G27" s="65"/>
      <c r="H27" s="65"/>
      <c r="I27" s="65"/>
      <c r="J27" s="65"/>
      <c r="K27" s="65"/>
      <c r="L27" s="65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</row>
    <row r="28" spans="1:35">
      <c r="A28" s="61">
        <v>22</v>
      </c>
      <c r="B28" s="61" t="s">
        <v>92</v>
      </c>
      <c r="C28" s="62"/>
      <c r="D28" s="62"/>
      <c r="E28" s="65"/>
      <c r="F28" s="65"/>
      <c r="G28" s="65"/>
      <c r="H28" s="65"/>
      <c r="I28" s="65"/>
      <c r="J28" s="65"/>
      <c r="K28" s="65"/>
      <c r="L28" s="65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</row>
    <row r="29" spans="1:35">
      <c r="A29" s="61">
        <v>23</v>
      </c>
      <c r="B29" s="61" t="s">
        <v>94</v>
      </c>
      <c r="C29" s="62"/>
      <c r="D29" s="62"/>
      <c r="E29" s="65"/>
      <c r="F29" s="65"/>
      <c r="G29" s="65"/>
      <c r="H29" s="65"/>
      <c r="I29" s="65"/>
      <c r="J29" s="65"/>
      <c r="K29" s="65"/>
      <c r="L29" s="65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</row>
    <row r="30" spans="1:35">
      <c r="A30" s="61">
        <v>24</v>
      </c>
      <c r="B30" s="61" t="s">
        <v>96</v>
      </c>
      <c r="C30" s="62"/>
      <c r="D30" s="62"/>
      <c r="E30" s="65"/>
      <c r="F30" s="65"/>
      <c r="G30" s="65"/>
      <c r="H30" s="65"/>
      <c r="I30" s="65"/>
      <c r="J30" s="65"/>
      <c r="K30" s="65"/>
      <c r="L30" s="65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</row>
    <row r="31" spans="1:35">
      <c r="C31" s="62"/>
      <c r="D31" s="62"/>
      <c r="E31" s="65"/>
      <c r="F31" s="65"/>
      <c r="G31" s="65"/>
      <c r="H31" s="65"/>
      <c r="I31" s="65"/>
      <c r="J31" s="65"/>
      <c r="K31" s="65"/>
      <c r="L31" s="65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</row>
    <row r="32" spans="1:35">
      <c r="C32" s="62"/>
      <c r="D32" s="62"/>
      <c r="E32" s="65"/>
      <c r="F32" s="65"/>
      <c r="G32" s="65"/>
      <c r="H32" s="65"/>
      <c r="I32" s="65"/>
      <c r="J32" s="65"/>
      <c r="K32" s="65"/>
      <c r="L32" s="65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</row>
    <row r="33" spans="3:35">
      <c r="C33" s="62"/>
      <c r="D33" s="62"/>
      <c r="E33" s="65"/>
      <c r="F33" s="65"/>
      <c r="G33" s="65"/>
      <c r="H33" s="65"/>
      <c r="I33" s="65"/>
      <c r="J33" s="65"/>
      <c r="K33" s="65"/>
      <c r="L33" s="65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</row>
    <row r="34" spans="3:35">
      <c r="C34" s="62"/>
      <c r="D34" s="62"/>
      <c r="E34" s="65"/>
      <c r="F34" s="65"/>
      <c r="G34" s="65"/>
      <c r="H34" s="65"/>
      <c r="I34" s="65"/>
      <c r="J34" s="65"/>
      <c r="K34" s="65"/>
      <c r="L34" s="65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</row>
    <row r="35" spans="3:35">
      <c r="C35" s="62"/>
      <c r="D35" s="63"/>
      <c r="F35" s="65"/>
      <c r="G35" s="65"/>
      <c r="H35" s="65"/>
      <c r="I35" s="65"/>
      <c r="J35" s="65"/>
      <c r="K35" s="65"/>
      <c r="L35" s="65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</row>
    <row r="36" spans="3:35">
      <c r="C36" s="62"/>
      <c r="D36" s="62"/>
      <c r="E36" s="65"/>
      <c r="F36" s="65"/>
      <c r="G36" s="65"/>
      <c r="H36" s="65"/>
      <c r="I36" s="65"/>
      <c r="J36" s="65"/>
      <c r="K36" s="65"/>
      <c r="L36" s="65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</row>
    <row r="37" spans="3:35">
      <c r="C37" s="62"/>
      <c r="D37" s="62"/>
      <c r="E37" s="65"/>
      <c r="F37" s="65"/>
      <c r="G37" s="65"/>
      <c r="H37" s="65"/>
      <c r="I37" s="65"/>
      <c r="J37" s="65"/>
      <c r="K37" s="65"/>
      <c r="L37" s="65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</row>
    <row r="38" spans="3:35">
      <c r="C38" s="62"/>
      <c r="D38" s="63"/>
      <c r="E38" s="65"/>
      <c r="F38" s="65"/>
      <c r="G38" s="65"/>
      <c r="H38" s="65"/>
      <c r="I38" s="65"/>
      <c r="J38" s="65"/>
      <c r="K38" s="65"/>
      <c r="L38" s="65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</row>
    <row r="39" spans="3:35">
      <c r="C39" s="62"/>
      <c r="D39" s="63"/>
      <c r="E39" s="65"/>
      <c r="F39" s="65"/>
      <c r="G39" s="63"/>
      <c r="H39" s="65"/>
      <c r="I39" s="65"/>
      <c r="J39" s="65"/>
      <c r="K39" s="65"/>
      <c r="L39" s="65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</row>
    <row r="40" spans="3:35">
      <c r="C40" s="62"/>
      <c r="D40" s="62"/>
      <c r="E40" s="65"/>
      <c r="F40" s="65"/>
      <c r="G40" s="65"/>
      <c r="H40" s="65"/>
      <c r="I40" s="65"/>
      <c r="J40" s="65"/>
      <c r="K40" s="65"/>
      <c r="L40" s="65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</row>
    <row r="41" spans="3:35">
      <c r="C41" s="62"/>
      <c r="D41" s="62"/>
      <c r="E41" s="65"/>
      <c r="F41" s="65"/>
      <c r="G41" s="65"/>
      <c r="H41" s="65"/>
      <c r="I41" s="65"/>
      <c r="J41" s="65"/>
      <c r="K41" s="65"/>
      <c r="L41" s="65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</row>
    <row r="42" spans="3:35">
      <c r="C42" s="62"/>
      <c r="D42" s="62"/>
      <c r="E42" s="65"/>
      <c r="F42" s="65"/>
      <c r="G42" s="65"/>
      <c r="H42" s="65"/>
      <c r="I42" s="65"/>
      <c r="J42" s="65"/>
      <c r="K42" s="65"/>
      <c r="L42" s="65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</row>
    <row r="43" spans="3:35">
      <c r="C43" s="62"/>
      <c r="D43" s="62"/>
      <c r="E43" s="65"/>
      <c r="F43" s="65"/>
      <c r="G43" s="65"/>
      <c r="H43" s="65"/>
      <c r="I43" s="65"/>
      <c r="J43" s="65"/>
      <c r="K43" s="65"/>
      <c r="L43" s="65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</row>
    <row r="44" spans="3:35">
      <c r="C44" s="62"/>
      <c r="D44" s="62"/>
      <c r="E44" s="65"/>
      <c r="F44" s="65"/>
      <c r="G44" s="65"/>
      <c r="H44" s="65"/>
      <c r="I44" s="65"/>
      <c r="J44" s="65"/>
      <c r="K44" s="65"/>
      <c r="L44" s="65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</row>
    <row r="45" spans="3:35">
      <c r="C45" s="62"/>
      <c r="D45" s="62"/>
      <c r="E45" s="65"/>
      <c r="F45" s="65"/>
      <c r="G45" s="65"/>
      <c r="H45" s="65"/>
      <c r="I45" s="65"/>
      <c r="J45" s="65"/>
      <c r="K45" s="65"/>
      <c r="L45" s="65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</row>
    <row r="46" spans="3:35">
      <c r="C46" s="62"/>
      <c r="D46" s="62"/>
      <c r="E46" s="65"/>
      <c r="F46" s="65"/>
      <c r="G46" s="65"/>
      <c r="H46" s="65"/>
      <c r="I46" s="65"/>
      <c r="J46" s="65"/>
      <c r="K46" s="65"/>
      <c r="L46" s="65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</row>
    <row r="47" spans="3:35">
      <c r="C47" s="62"/>
      <c r="D47" s="62"/>
      <c r="E47" s="65"/>
      <c r="F47" s="65"/>
      <c r="G47" s="65"/>
      <c r="H47" s="65"/>
      <c r="I47" s="65"/>
      <c r="J47" s="65"/>
      <c r="K47" s="65"/>
      <c r="L47" s="65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</row>
    <row r="48" spans="3:35">
      <c r="C48" s="62"/>
      <c r="D48" s="62"/>
      <c r="E48" s="65"/>
      <c r="F48" s="65"/>
      <c r="G48" s="65"/>
      <c r="H48" s="65"/>
      <c r="I48" s="65"/>
      <c r="J48" s="65"/>
      <c r="K48" s="65"/>
      <c r="L48" s="65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</row>
    <row r="49" spans="3:35">
      <c r="C49" s="62"/>
      <c r="D49" s="62"/>
      <c r="E49" s="65"/>
      <c r="F49" s="65"/>
      <c r="G49" s="65"/>
      <c r="H49" s="65"/>
      <c r="I49" s="65"/>
      <c r="J49" s="65"/>
      <c r="K49" s="65"/>
      <c r="L49" s="65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</row>
    <row r="50" spans="3:35">
      <c r="C50" s="62"/>
      <c r="D50" s="62"/>
      <c r="E50" s="65"/>
      <c r="F50" s="65"/>
      <c r="G50" s="65"/>
      <c r="H50" s="65"/>
      <c r="I50" s="65"/>
      <c r="J50" s="65"/>
      <c r="K50" s="65"/>
      <c r="L50" s="65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</row>
    <row r="51" spans="3:35">
      <c r="C51" s="62"/>
      <c r="D51" s="62"/>
      <c r="E51" s="65"/>
      <c r="F51" s="65"/>
      <c r="G51" s="65"/>
      <c r="H51" s="65"/>
      <c r="I51" s="65"/>
      <c r="J51" s="65"/>
      <c r="K51" s="65"/>
      <c r="L51" s="65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</row>
    <row r="52" spans="3:35">
      <c r="C52" s="62"/>
      <c r="D52" s="62"/>
      <c r="E52" s="65"/>
      <c r="F52" s="65"/>
      <c r="G52" s="65"/>
      <c r="H52" s="65"/>
      <c r="I52" s="65"/>
      <c r="J52" s="65"/>
      <c r="K52" s="65"/>
      <c r="L52" s="65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</row>
    <row r="53" spans="3:35">
      <c r="C53" s="62"/>
      <c r="D53" s="62"/>
      <c r="E53" s="65"/>
      <c r="F53" s="65"/>
      <c r="G53" s="65"/>
      <c r="H53" s="65"/>
      <c r="I53" s="65"/>
      <c r="J53" s="65"/>
      <c r="K53" s="65"/>
      <c r="L53" s="65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</row>
    <row r="54" spans="3:35">
      <c r="C54" s="62"/>
      <c r="D54" s="62"/>
      <c r="E54" s="65"/>
      <c r="F54" s="65"/>
      <c r="G54" s="65"/>
      <c r="H54" s="65"/>
      <c r="I54" s="65"/>
      <c r="J54" s="65"/>
      <c r="K54" s="65"/>
      <c r="L54" s="65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</row>
    <row r="55" spans="3:35">
      <c r="C55" s="62"/>
      <c r="D55" s="62"/>
      <c r="E55" s="65"/>
      <c r="F55" s="65"/>
      <c r="G55" s="65"/>
      <c r="H55" s="65"/>
      <c r="I55" s="65"/>
      <c r="J55" s="65"/>
      <c r="K55" s="65"/>
      <c r="L55" s="65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</row>
    <row r="56" spans="3:35">
      <c r="C56" s="62"/>
      <c r="D56" s="62"/>
      <c r="E56" s="65"/>
      <c r="F56" s="65"/>
      <c r="G56" s="65"/>
      <c r="H56" s="65"/>
      <c r="I56" s="65"/>
      <c r="J56" s="65"/>
      <c r="K56" s="65"/>
      <c r="L56" s="65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</row>
    <row r="57" spans="3:35">
      <c r="C57" s="62"/>
      <c r="D57" s="62"/>
      <c r="E57" s="65"/>
      <c r="F57" s="65"/>
      <c r="G57" s="65"/>
      <c r="H57" s="65"/>
      <c r="I57" s="65"/>
      <c r="J57" s="65"/>
      <c r="K57" s="65"/>
      <c r="L57" s="65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</row>
    <row r="58" spans="3:35">
      <c r="C58" s="62"/>
      <c r="D58" s="62"/>
      <c r="E58" s="65"/>
      <c r="F58" s="65"/>
      <c r="G58" s="65"/>
      <c r="H58" s="65"/>
      <c r="I58" s="65"/>
      <c r="J58" s="65"/>
      <c r="K58" s="65"/>
      <c r="L58" s="65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</row>
    <row r="59" spans="3:35">
      <c r="C59" s="62"/>
      <c r="D59" s="62"/>
      <c r="E59" s="65"/>
      <c r="F59" s="65"/>
      <c r="G59" s="65"/>
      <c r="H59" s="65"/>
      <c r="I59" s="65"/>
      <c r="J59" s="65"/>
      <c r="K59" s="65"/>
      <c r="L59" s="65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</row>
    <row r="60" spans="3:35">
      <c r="C60" s="62"/>
      <c r="D60" s="62"/>
      <c r="E60" s="65"/>
      <c r="F60" s="65"/>
      <c r="G60" s="65"/>
      <c r="H60" s="65"/>
      <c r="I60" s="65"/>
      <c r="J60" s="65"/>
      <c r="K60" s="65"/>
      <c r="L60" s="65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</row>
    <row r="61" spans="3:35">
      <c r="C61" s="62"/>
      <c r="D61" s="63"/>
      <c r="E61" s="65"/>
      <c r="F61" s="65"/>
      <c r="G61" s="65"/>
      <c r="H61" s="65"/>
      <c r="I61" s="65"/>
      <c r="J61" s="65"/>
      <c r="K61" s="65"/>
      <c r="L61" s="65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</row>
    <row r="62" spans="3:35">
      <c r="C62" s="62"/>
      <c r="D62" s="62"/>
      <c r="E62" s="65"/>
      <c r="F62" s="65"/>
      <c r="G62" s="65"/>
      <c r="H62" s="65"/>
      <c r="I62" s="65"/>
      <c r="J62" s="65"/>
      <c r="K62" s="65"/>
      <c r="L62" s="65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</row>
    <row r="63" spans="3:35">
      <c r="C63" s="62"/>
      <c r="D63" s="62"/>
      <c r="E63" s="65"/>
      <c r="F63" s="65"/>
      <c r="G63" s="65"/>
      <c r="H63" s="65"/>
      <c r="I63" s="65"/>
      <c r="J63" s="65"/>
      <c r="K63" s="65"/>
      <c r="L63" s="65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</row>
    <row r="64" spans="3:35">
      <c r="C64" s="62"/>
      <c r="D64" s="62"/>
      <c r="E64" s="65"/>
      <c r="F64" s="65"/>
      <c r="G64" s="65"/>
      <c r="H64" s="65"/>
      <c r="I64" s="65"/>
      <c r="J64" s="65"/>
      <c r="K64" s="65"/>
      <c r="L64" s="65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</row>
    <row r="65" spans="3:35">
      <c r="C65" s="62"/>
      <c r="D65" s="62"/>
      <c r="E65" s="65"/>
      <c r="F65" s="65"/>
      <c r="G65" s="65"/>
      <c r="H65" s="65"/>
      <c r="I65" s="65"/>
      <c r="J65" s="65"/>
      <c r="K65" s="65"/>
      <c r="L65" s="65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</row>
    <row r="66" spans="3:35">
      <c r="C66" s="62"/>
      <c r="D66" s="62"/>
      <c r="E66" s="65"/>
      <c r="F66" s="65"/>
      <c r="G66" s="65"/>
      <c r="H66" s="65"/>
      <c r="I66" s="65"/>
      <c r="J66" s="65"/>
      <c r="K66" s="65"/>
      <c r="L66" s="65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</row>
    <row r="67" spans="3:35">
      <c r="C67" s="62"/>
      <c r="D67" s="63"/>
      <c r="E67" s="65"/>
      <c r="F67" s="65"/>
      <c r="G67" s="65"/>
      <c r="H67" s="65"/>
      <c r="I67" s="65"/>
      <c r="J67" s="65"/>
      <c r="K67" s="65"/>
      <c r="L67" s="65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</row>
    <row r="68" spans="3:35">
      <c r="C68" s="62"/>
      <c r="D68" s="63"/>
      <c r="E68" s="65"/>
      <c r="F68" s="65"/>
      <c r="G68" s="65"/>
      <c r="H68" s="65"/>
      <c r="I68" s="65"/>
      <c r="J68" s="65"/>
      <c r="K68" s="65"/>
      <c r="L68" s="65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</row>
    <row r="69" spans="3:35">
      <c r="C69" s="62"/>
      <c r="D69" s="62"/>
      <c r="E69" s="65"/>
      <c r="F69" s="65"/>
      <c r="G69" s="65"/>
      <c r="H69" s="65"/>
      <c r="I69" s="65"/>
      <c r="J69" s="65"/>
      <c r="K69" s="65"/>
      <c r="L69" s="65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</row>
    <row r="70" spans="3:35">
      <c r="C70" s="62"/>
      <c r="D70" s="62"/>
      <c r="E70" s="65"/>
      <c r="F70" s="65"/>
      <c r="G70" s="62"/>
      <c r="H70" s="65"/>
      <c r="I70" s="65"/>
      <c r="J70" s="65"/>
      <c r="K70" s="65"/>
      <c r="L70" s="65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</row>
    <row r="71" spans="3:35">
      <c r="C71" s="62"/>
      <c r="D71" s="62"/>
      <c r="E71" s="65"/>
      <c r="F71" s="65"/>
      <c r="G71" s="65"/>
      <c r="H71" s="65"/>
      <c r="I71" s="65"/>
      <c r="J71" s="65"/>
      <c r="K71" s="65"/>
      <c r="L71" s="65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</row>
    <row r="72" spans="3:35">
      <c r="C72" s="62"/>
      <c r="D72" s="62"/>
      <c r="E72" s="65"/>
      <c r="F72" s="65"/>
      <c r="G72" s="65"/>
      <c r="H72" s="65"/>
      <c r="I72" s="65"/>
      <c r="J72" s="65"/>
      <c r="K72" s="65"/>
      <c r="L72" s="65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</row>
    <row r="73" spans="3:35">
      <c r="C73" s="62"/>
      <c r="D73" s="62"/>
      <c r="E73" s="65"/>
      <c r="F73" s="65"/>
      <c r="G73" s="65"/>
      <c r="H73" s="65"/>
      <c r="I73" s="65"/>
      <c r="J73" s="65"/>
      <c r="K73" s="65"/>
      <c r="L73" s="65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</row>
    <row r="74" spans="3:35">
      <c r="C74" s="62"/>
      <c r="D74" s="62"/>
      <c r="E74" s="65"/>
      <c r="F74" s="65"/>
      <c r="G74" s="65"/>
      <c r="H74" s="65"/>
      <c r="I74" s="65"/>
      <c r="J74" s="65"/>
      <c r="K74" s="65"/>
      <c r="L74" s="65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</row>
    <row r="75" spans="3:35">
      <c r="C75" s="62"/>
      <c r="D75" s="62"/>
      <c r="E75" s="65"/>
      <c r="F75" s="65"/>
      <c r="G75" s="65"/>
      <c r="H75" s="65"/>
      <c r="I75" s="65"/>
      <c r="J75" s="65"/>
      <c r="K75" s="65"/>
      <c r="L75" s="65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</row>
    <row r="76" spans="3:35">
      <c r="C76" s="62"/>
      <c r="D76" s="62"/>
      <c r="E76" s="65"/>
      <c r="F76" s="65"/>
      <c r="G76" s="65"/>
      <c r="H76" s="65"/>
      <c r="I76" s="65"/>
      <c r="J76" s="65"/>
      <c r="K76" s="65"/>
      <c r="L76" s="65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</row>
    <row r="77" spans="3:35">
      <c r="C77" s="62"/>
      <c r="D77" s="62"/>
      <c r="E77" s="65"/>
      <c r="F77" s="65"/>
      <c r="G77" s="65"/>
      <c r="H77" s="65"/>
      <c r="I77" s="65"/>
      <c r="J77" s="65"/>
      <c r="K77" s="65"/>
      <c r="L77" s="65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</row>
    <row r="78" spans="3:35">
      <c r="C78" s="62"/>
      <c r="D78" s="62"/>
      <c r="E78" s="65"/>
      <c r="F78" s="65"/>
      <c r="G78" s="65"/>
      <c r="H78" s="65"/>
      <c r="I78" s="65"/>
      <c r="J78" s="65"/>
      <c r="K78" s="65"/>
      <c r="L78" s="65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</row>
    <row r="79" spans="3:35">
      <c r="C79" s="62"/>
      <c r="D79" s="62"/>
      <c r="E79" s="65"/>
      <c r="F79" s="65"/>
      <c r="G79" s="65"/>
      <c r="H79" s="65"/>
      <c r="I79" s="65"/>
      <c r="J79" s="65"/>
      <c r="K79" s="65"/>
      <c r="L79" s="65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</row>
    <row r="80" spans="3:35">
      <c r="C80" s="62"/>
      <c r="D80" s="62"/>
      <c r="E80" s="65"/>
      <c r="F80" s="65"/>
      <c r="G80" s="65"/>
      <c r="H80" s="65"/>
      <c r="I80" s="65"/>
      <c r="J80" s="65"/>
      <c r="K80" s="65"/>
      <c r="L80" s="65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</row>
    <row r="81" spans="3:35">
      <c r="C81" s="62"/>
      <c r="D81" s="62"/>
      <c r="E81" s="65"/>
      <c r="F81" s="65"/>
      <c r="G81" s="65"/>
      <c r="H81" s="65"/>
      <c r="I81" s="65"/>
      <c r="J81" s="65"/>
      <c r="K81" s="65"/>
      <c r="L81" s="65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</row>
    <row r="82" spans="3:35">
      <c r="C82" s="62"/>
      <c r="D82" s="62"/>
      <c r="E82" s="65"/>
      <c r="F82" s="65"/>
      <c r="G82" s="65"/>
      <c r="H82" s="65"/>
      <c r="I82" s="65"/>
      <c r="J82" s="65"/>
      <c r="K82" s="65"/>
      <c r="L82" s="65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</row>
    <row r="83" spans="3:35">
      <c r="C83" s="62"/>
      <c r="D83" s="63"/>
      <c r="E83" s="65"/>
      <c r="F83" s="65"/>
      <c r="G83" s="65"/>
      <c r="H83" s="65"/>
      <c r="J83" s="65"/>
      <c r="K83" s="65"/>
      <c r="L83" s="65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</row>
    <row r="84" spans="3:35">
      <c r="C84" s="62"/>
      <c r="D84" s="62"/>
      <c r="E84" s="65"/>
      <c r="F84" s="65"/>
      <c r="G84" s="65"/>
      <c r="H84" s="65"/>
      <c r="I84" s="65"/>
      <c r="J84" s="65"/>
      <c r="K84" s="65"/>
      <c r="L84" s="65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</row>
    <row r="85" spans="3:35">
      <c r="C85" s="62"/>
      <c r="D85" s="62"/>
      <c r="E85" s="65"/>
      <c r="F85" s="65"/>
      <c r="G85" s="65"/>
      <c r="H85" s="65"/>
      <c r="I85" s="65"/>
      <c r="J85" s="65"/>
      <c r="K85" s="65"/>
      <c r="L85" s="65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</row>
    <row r="86" spans="3:35">
      <c r="C86" s="62"/>
      <c r="D86" s="62"/>
      <c r="E86" s="65"/>
      <c r="F86" s="65"/>
      <c r="G86" s="65"/>
      <c r="H86" s="65"/>
      <c r="I86" s="65"/>
      <c r="J86" s="65"/>
      <c r="K86" s="65"/>
      <c r="L86" s="65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</row>
    <row r="87" spans="3:35">
      <c r="C87" s="62"/>
      <c r="D87" s="62"/>
      <c r="E87" s="65"/>
      <c r="F87" s="65"/>
      <c r="G87" s="65"/>
      <c r="H87" s="65"/>
      <c r="I87" s="65"/>
      <c r="J87" s="65"/>
      <c r="K87" s="65"/>
      <c r="L87" s="65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</row>
    <row r="88" spans="3:35">
      <c r="C88" s="62"/>
      <c r="D88" s="63"/>
      <c r="E88" s="65"/>
      <c r="F88" s="65"/>
      <c r="G88" s="65"/>
      <c r="H88" s="65"/>
      <c r="I88" s="65"/>
      <c r="J88" s="65"/>
      <c r="K88" s="65"/>
      <c r="L88" s="65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</row>
    <row r="89" spans="3:35">
      <c r="C89" s="62"/>
      <c r="D89" s="63"/>
      <c r="H89" s="65"/>
      <c r="I89" s="65"/>
      <c r="J89" s="65"/>
      <c r="K89" s="65"/>
      <c r="L89" s="65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</row>
    <row r="90" spans="3:35">
      <c r="C90" s="62"/>
      <c r="F90" s="65"/>
      <c r="G90" s="65"/>
      <c r="H90" s="65"/>
      <c r="I90" s="65"/>
      <c r="J90" s="65"/>
      <c r="K90" s="65"/>
      <c r="L90" s="65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</row>
    <row r="91" spans="3:35">
      <c r="C91" s="62"/>
      <c r="D91" s="62"/>
      <c r="E91" s="65"/>
      <c r="F91" s="65"/>
      <c r="G91" s="65"/>
      <c r="H91" s="65"/>
      <c r="I91" s="65"/>
      <c r="J91" s="65"/>
      <c r="K91" s="65"/>
      <c r="L91" s="65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</row>
    <row r="92" spans="3:35">
      <c r="C92" s="62"/>
      <c r="D92" s="62"/>
      <c r="E92" s="65"/>
      <c r="F92" s="65"/>
      <c r="G92" s="65"/>
      <c r="H92" s="65"/>
      <c r="I92" s="65"/>
      <c r="J92" s="65"/>
      <c r="K92" s="65"/>
      <c r="L92" s="65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</row>
    <row r="93" spans="3:35">
      <c r="C93" s="62"/>
      <c r="D93" s="62"/>
      <c r="E93" s="65"/>
      <c r="F93" s="65"/>
      <c r="G93" s="65"/>
      <c r="H93" s="65"/>
      <c r="I93" s="65"/>
      <c r="J93" s="65"/>
      <c r="K93" s="65"/>
      <c r="L93" s="65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</row>
    <row r="94" spans="3:35">
      <c r="C94" s="62"/>
      <c r="D94" s="62"/>
      <c r="E94" s="65"/>
      <c r="F94" s="65"/>
      <c r="G94" s="65"/>
      <c r="H94" s="65"/>
      <c r="I94" s="65"/>
      <c r="J94" s="65"/>
      <c r="K94" s="65"/>
      <c r="L94" s="65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</row>
    <row r="95" spans="3:35">
      <c r="C95" s="62"/>
      <c r="D95" s="62"/>
      <c r="E95" s="65"/>
      <c r="F95" s="65"/>
      <c r="G95" s="65"/>
      <c r="H95" s="65"/>
      <c r="I95" s="65"/>
      <c r="J95" s="65"/>
      <c r="K95" s="65"/>
      <c r="L95" s="65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</row>
    <row r="96" spans="3:35">
      <c r="C96" s="62"/>
      <c r="D96" s="62"/>
      <c r="E96" s="65"/>
      <c r="F96" s="65"/>
      <c r="G96" s="65"/>
      <c r="H96" s="65"/>
      <c r="I96" s="65"/>
      <c r="J96" s="65"/>
      <c r="K96" s="65"/>
      <c r="L96" s="65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</row>
    <row r="97" spans="2:49">
      <c r="C97" s="62"/>
      <c r="D97" s="62"/>
      <c r="E97" s="65"/>
      <c r="F97" s="65"/>
      <c r="G97" s="65"/>
      <c r="H97" s="65"/>
      <c r="I97" s="65"/>
      <c r="J97" s="65"/>
      <c r="K97" s="65"/>
      <c r="L97" s="65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</row>
    <row r="98" spans="2:49">
      <c r="C98" s="62"/>
      <c r="D98" s="62"/>
      <c r="E98" s="65"/>
      <c r="F98" s="65"/>
      <c r="G98" s="65"/>
      <c r="H98" s="65"/>
      <c r="I98" s="65"/>
      <c r="K98" s="65"/>
      <c r="L98" s="65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</row>
    <row r="99" spans="2:49">
      <c r="B99" s="68"/>
      <c r="C99" s="69"/>
      <c r="D99" s="69"/>
      <c r="E99" s="69"/>
      <c r="F99" s="69"/>
      <c r="G99" s="69"/>
      <c r="H99" s="69"/>
      <c r="I99" s="69"/>
      <c r="J99" s="69"/>
      <c r="K99" s="69"/>
      <c r="L99" s="69"/>
      <c r="M99" s="69"/>
      <c r="N99" s="69"/>
      <c r="O99" s="69"/>
      <c r="P99" s="69"/>
      <c r="Q99" s="69"/>
      <c r="R99" s="69"/>
      <c r="S99" s="69"/>
      <c r="T99" s="69"/>
      <c r="U99" s="69"/>
      <c r="V99" s="69"/>
      <c r="W99" s="69"/>
      <c r="X99" s="69"/>
      <c r="Y99" s="69"/>
      <c r="Z99" s="69"/>
      <c r="AA99" s="69"/>
      <c r="AB99" s="69"/>
      <c r="AC99" s="69"/>
      <c r="AD99" s="69"/>
      <c r="AE99" s="69"/>
      <c r="AF99" s="69"/>
      <c r="AG99" s="69"/>
      <c r="AH99" s="69"/>
      <c r="AI99" s="69"/>
      <c r="AJ99" s="69"/>
      <c r="AK99" s="69"/>
      <c r="AL99" s="69"/>
      <c r="AM99" s="69"/>
      <c r="AN99" s="69"/>
      <c r="AO99" s="69"/>
      <c r="AP99" s="69"/>
      <c r="AQ99" s="69"/>
      <c r="AR99" s="69"/>
      <c r="AS99" s="69"/>
      <c r="AT99" s="69"/>
      <c r="AU99" s="69"/>
      <c r="AV99" s="69"/>
    </row>
    <row r="100" spans="2:49">
      <c r="C100" s="70"/>
      <c r="D100" s="70"/>
      <c r="E100" s="70"/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  <c r="AA100" s="70"/>
      <c r="AB100" s="70"/>
      <c r="AC100" s="70"/>
      <c r="AD100" s="70"/>
      <c r="AE100" s="70"/>
      <c r="AF100" s="70"/>
      <c r="AG100" s="70"/>
      <c r="AH100" s="70"/>
      <c r="AI100" s="70"/>
      <c r="AJ100" s="70"/>
      <c r="AK100" s="70"/>
      <c r="AL100" s="70"/>
      <c r="AM100" s="70"/>
      <c r="AN100" s="70"/>
      <c r="AO100" s="70"/>
      <c r="AP100" s="70"/>
      <c r="AQ100" s="70"/>
      <c r="AR100" s="70"/>
      <c r="AS100" s="70"/>
      <c r="AT100" s="70"/>
      <c r="AU100" s="70"/>
      <c r="AV100" s="70"/>
      <c r="AW100" s="70"/>
    </row>
    <row r="101" spans="2:49">
      <c r="C101" s="70"/>
      <c r="D101" s="70"/>
      <c r="E101" s="70"/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70"/>
      <c r="R101" s="70"/>
      <c r="S101" s="70"/>
      <c r="T101" s="70"/>
      <c r="U101" s="70"/>
      <c r="V101" s="70"/>
      <c r="W101" s="70"/>
      <c r="X101" s="70"/>
      <c r="Y101" s="70"/>
      <c r="Z101" s="70"/>
      <c r="AA101" s="70"/>
      <c r="AB101" s="70"/>
      <c r="AC101" s="70"/>
      <c r="AD101" s="70"/>
      <c r="AE101" s="70"/>
      <c r="AF101" s="70"/>
      <c r="AG101" s="70"/>
      <c r="AH101" s="70"/>
      <c r="AI101" s="70"/>
      <c r="AJ101" s="70"/>
      <c r="AK101" s="70"/>
      <c r="AL101" s="70"/>
      <c r="AM101" s="70"/>
      <c r="AN101" s="70"/>
      <c r="AO101" s="70"/>
      <c r="AP101" s="70"/>
      <c r="AQ101" s="70"/>
      <c r="AR101" s="70"/>
      <c r="AS101" s="70"/>
      <c r="AT101" s="70"/>
      <c r="AU101" s="70"/>
      <c r="AV101" s="70"/>
      <c r="AW101" s="70"/>
    </row>
    <row r="102" spans="2:49"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70"/>
      <c r="T102" s="70"/>
      <c r="U102" s="70"/>
      <c r="V102" s="70"/>
      <c r="W102" s="70"/>
      <c r="X102" s="70"/>
      <c r="Y102" s="70"/>
      <c r="Z102" s="70"/>
      <c r="AA102" s="70"/>
      <c r="AB102" s="70"/>
      <c r="AC102" s="70"/>
      <c r="AD102" s="70"/>
      <c r="AE102" s="70"/>
      <c r="AF102" s="70"/>
      <c r="AG102" s="70"/>
      <c r="AH102" s="70"/>
      <c r="AI102" s="70"/>
      <c r="AJ102" s="70"/>
      <c r="AK102" s="70"/>
      <c r="AL102" s="70"/>
      <c r="AM102" s="70"/>
      <c r="AN102" s="70"/>
      <c r="AO102" s="70"/>
      <c r="AP102" s="70"/>
      <c r="AQ102" s="70"/>
      <c r="AR102" s="70"/>
      <c r="AS102" s="70"/>
      <c r="AT102" s="70"/>
      <c r="AU102" s="70"/>
      <c r="AV102" s="70"/>
      <c r="AW102" s="70"/>
    </row>
    <row r="103" spans="2:49">
      <c r="C103" s="70"/>
      <c r="D103" s="70"/>
      <c r="E103" s="70"/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70"/>
      <c r="R103" s="70"/>
      <c r="S103" s="70"/>
      <c r="T103" s="70"/>
      <c r="U103" s="70"/>
      <c r="V103" s="70"/>
      <c r="W103" s="70"/>
      <c r="X103" s="70"/>
      <c r="Y103" s="70"/>
      <c r="Z103" s="70"/>
      <c r="AA103" s="70"/>
      <c r="AB103" s="70"/>
      <c r="AC103" s="70"/>
      <c r="AD103" s="70"/>
      <c r="AE103" s="70"/>
      <c r="AF103" s="70"/>
      <c r="AG103" s="70"/>
      <c r="AH103" s="70"/>
      <c r="AI103" s="70"/>
      <c r="AJ103" s="70"/>
      <c r="AK103" s="70"/>
      <c r="AL103" s="70"/>
      <c r="AM103" s="70"/>
      <c r="AN103" s="70"/>
      <c r="AO103" s="70"/>
      <c r="AP103" s="70"/>
      <c r="AQ103" s="70"/>
      <c r="AR103" s="70"/>
      <c r="AS103" s="70"/>
      <c r="AT103" s="70"/>
      <c r="AU103" s="70"/>
      <c r="AV103" s="70"/>
      <c r="AW103" s="70"/>
    </row>
    <row r="104" spans="2:49">
      <c r="C104" s="70"/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70"/>
      <c r="R104" s="70"/>
      <c r="S104" s="70"/>
      <c r="T104" s="70"/>
      <c r="U104" s="70"/>
      <c r="V104" s="70"/>
      <c r="W104" s="70"/>
      <c r="X104" s="70"/>
      <c r="Y104" s="70"/>
      <c r="Z104" s="70"/>
      <c r="AA104" s="70"/>
      <c r="AB104" s="70"/>
      <c r="AC104" s="70"/>
      <c r="AD104" s="70"/>
      <c r="AE104" s="70"/>
      <c r="AF104" s="70"/>
      <c r="AG104" s="70"/>
      <c r="AH104" s="70"/>
      <c r="AI104" s="70"/>
      <c r="AJ104" s="70"/>
      <c r="AK104" s="70"/>
      <c r="AL104" s="70"/>
      <c r="AM104" s="70"/>
      <c r="AN104" s="70"/>
      <c r="AO104" s="70"/>
      <c r="AP104" s="70"/>
      <c r="AQ104" s="70"/>
      <c r="AR104" s="70"/>
      <c r="AS104" s="70"/>
      <c r="AT104" s="70"/>
      <c r="AU104" s="70"/>
      <c r="AV104" s="70"/>
      <c r="AW104" s="70"/>
    </row>
    <row r="105" spans="2:49">
      <c r="C105" s="70"/>
      <c r="D105" s="70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  <c r="X105" s="70"/>
      <c r="Y105" s="70"/>
      <c r="Z105" s="70"/>
      <c r="AA105" s="70"/>
      <c r="AB105" s="70"/>
      <c r="AC105" s="70"/>
      <c r="AD105" s="70"/>
      <c r="AE105" s="70"/>
      <c r="AF105" s="70"/>
      <c r="AG105" s="70"/>
      <c r="AH105" s="70"/>
      <c r="AI105" s="70"/>
      <c r="AJ105" s="70"/>
      <c r="AK105" s="70"/>
      <c r="AL105" s="70"/>
      <c r="AM105" s="70"/>
      <c r="AN105" s="70"/>
      <c r="AO105" s="70"/>
      <c r="AP105" s="70"/>
      <c r="AQ105" s="70"/>
      <c r="AR105" s="70"/>
      <c r="AS105" s="70"/>
      <c r="AT105" s="70"/>
      <c r="AU105" s="70"/>
      <c r="AV105" s="70"/>
      <c r="AW105" s="70"/>
    </row>
    <row r="106" spans="2:49">
      <c r="C106" s="70"/>
      <c r="D106" s="70"/>
      <c r="E106" s="70"/>
      <c r="F106" s="70"/>
      <c r="G106" s="70"/>
      <c r="H106" s="70"/>
      <c r="I106" s="70"/>
      <c r="J106" s="70"/>
      <c r="K106" s="70"/>
      <c r="L106" s="70"/>
      <c r="M106" s="70"/>
      <c r="N106" s="70"/>
      <c r="O106" s="70"/>
      <c r="P106" s="70"/>
      <c r="Q106" s="70"/>
      <c r="R106" s="70"/>
      <c r="S106" s="70"/>
      <c r="T106" s="70"/>
      <c r="U106" s="70"/>
      <c r="V106" s="70"/>
      <c r="W106" s="70"/>
      <c r="X106" s="70"/>
      <c r="Y106" s="70"/>
      <c r="Z106" s="70"/>
      <c r="AA106" s="70"/>
      <c r="AB106" s="70"/>
      <c r="AC106" s="70"/>
      <c r="AD106" s="70"/>
      <c r="AE106" s="70"/>
      <c r="AF106" s="70"/>
      <c r="AG106" s="70"/>
      <c r="AH106" s="70"/>
      <c r="AI106" s="70"/>
      <c r="AJ106" s="70"/>
      <c r="AK106" s="70"/>
      <c r="AL106" s="70"/>
      <c r="AM106" s="70"/>
      <c r="AN106" s="70"/>
      <c r="AO106" s="70"/>
      <c r="AP106" s="70"/>
      <c r="AQ106" s="70"/>
      <c r="AR106" s="70"/>
      <c r="AS106" s="70"/>
      <c r="AT106" s="70"/>
      <c r="AU106" s="70"/>
      <c r="AV106" s="70"/>
      <c r="AW106" s="70"/>
    </row>
    <row r="107" spans="2:49">
      <c r="C107" s="70"/>
      <c r="D107" s="70"/>
      <c r="E107" s="70"/>
      <c r="F107" s="70"/>
      <c r="G107" s="70"/>
      <c r="H107" s="70"/>
      <c r="I107" s="70"/>
      <c r="J107" s="70"/>
      <c r="K107" s="70"/>
      <c r="L107" s="70"/>
      <c r="M107" s="70"/>
      <c r="N107" s="70"/>
      <c r="O107" s="70"/>
      <c r="P107" s="70"/>
      <c r="Q107" s="70"/>
      <c r="R107" s="70"/>
      <c r="S107" s="70"/>
      <c r="T107" s="70"/>
      <c r="U107" s="70"/>
      <c r="V107" s="70"/>
      <c r="W107" s="70"/>
      <c r="X107" s="70"/>
      <c r="Y107" s="70"/>
      <c r="Z107" s="70"/>
      <c r="AA107" s="70"/>
      <c r="AB107" s="70"/>
      <c r="AC107" s="70"/>
      <c r="AD107" s="70"/>
      <c r="AE107" s="70"/>
      <c r="AF107" s="70"/>
      <c r="AG107" s="70"/>
      <c r="AH107" s="70"/>
      <c r="AI107" s="70"/>
      <c r="AJ107" s="70"/>
      <c r="AK107" s="70"/>
      <c r="AL107" s="70"/>
      <c r="AM107" s="70"/>
      <c r="AN107" s="70"/>
      <c r="AO107" s="70"/>
      <c r="AP107" s="70"/>
      <c r="AQ107" s="70"/>
      <c r="AR107" s="70"/>
      <c r="AS107" s="70"/>
      <c r="AT107" s="70"/>
      <c r="AU107" s="70"/>
      <c r="AV107" s="70"/>
      <c r="AW107" s="70"/>
    </row>
    <row r="108" spans="2:49">
      <c r="C108" s="70"/>
      <c r="D108" s="70"/>
      <c r="E108" s="70"/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70"/>
      <c r="R108" s="70"/>
      <c r="S108" s="70"/>
      <c r="T108" s="70"/>
      <c r="U108" s="70"/>
      <c r="V108" s="70"/>
      <c r="W108" s="70"/>
      <c r="X108" s="70"/>
      <c r="Y108" s="70"/>
      <c r="Z108" s="70"/>
      <c r="AA108" s="70"/>
      <c r="AB108" s="70"/>
      <c r="AC108" s="70"/>
      <c r="AD108" s="70"/>
      <c r="AE108" s="70"/>
      <c r="AF108" s="70"/>
      <c r="AG108" s="70"/>
      <c r="AH108" s="70"/>
      <c r="AI108" s="70"/>
      <c r="AJ108" s="70"/>
      <c r="AK108" s="70"/>
      <c r="AL108" s="70"/>
      <c r="AM108" s="70"/>
      <c r="AN108" s="70"/>
      <c r="AO108" s="70"/>
      <c r="AP108" s="70"/>
      <c r="AQ108" s="70"/>
      <c r="AR108" s="70"/>
      <c r="AS108" s="70"/>
      <c r="AT108" s="70"/>
      <c r="AU108" s="70"/>
      <c r="AV108" s="70"/>
      <c r="AW108" s="70"/>
    </row>
    <row r="109" spans="2:49">
      <c r="C109" s="70"/>
      <c r="D109" s="70"/>
      <c r="E109" s="70"/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70"/>
      <c r="R109" s="70"/>
      <c r="S109" s="70"/>
      <c r="T109" s="70"/>
      <c r="U109" s="70"/>
      <c r="V109" s="70"/>
      <c r="W109" s="70"/>
      <c r="X109" s="70"/>
      <c r="Y109" s="70"/>
      <c r="Z109" s="70"/>
      <c r="AA109" s="70"/>
      <c r="AB109" s="70"/>
      <c r="AC109" s="70"/>
      <c r="AD109" s="70"/>
      <c r="AE109" s="70"/>
      <c r="AF109" s="70"/>
      <c r="AG109" s="70"/>
      <c r="AH109" s="70"/>
      <c r="AI109" s="70"/>
      <c r="AJ109" s="70"/>
      <c r="AK109" s="70"/>
      <c r="AL109" s="70"/>
      <c r="AM109" s="70"/>
      <c r="AN109" s="70"/>
      <c r="AO109" s="70"/>
      <c r="AP109" s="70"/>
      <c r="AQ109" s="70"/>
      <c r="AR109" s="70"/>
      <c r="AS109" s="70"/>
      <c r="AT109" s="70"/>
      <c r="AU109" s="70"/>
      <c r="AV109" s="70"/>
      <c r="AW109" s="70"/>
    </row>
    <row r="110" spans="2:49"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  <c r="V110" s="70"/>
      <c r="W110" s="70"/>
      <c r="X110" s="70"/>
      <c r="Y110" s="70"/>
      <c r="Z110" s="70"/>
      <c r="AA110" s="70"/>
      <c r="AB110" s="70"/>
      <c r="AC110" s="70"/>
      <c r="AD110" s="70"/>
      <c r="AE110" s="70"/>
      <c r="AF110" s="70"/>
      <c r="AG110" s="70"/>
      <c r="AH110" s="70"/>
      <c r="AI110" s="70"/>
      <c r="AJ110" s="70"/>
      <c r="AK110" s="70"/>
      <c r="AL110" s="70"/>
      <c r="AM110" s="70"/>
      <c r="AN110" s="70"/>
      <c r="AO110" s="70"/>
      <c r="AP110" s="70"/>
      <c r="AQ110" s="70"/>
      <c r="AR110" s="70"/>
      <c r="AS110" s="70"/>
      <c r="AT110" s="70"/>
      <c r="AU110" s="70"/>
      <c r="AV110" s="70"/>
      <c r="AW110" s="70"/>
    </row>
    <row r="111" spans="2:49">
      <c r="C111" s="70"/>
      <c r="D111" s="70"/>
      <c r="E111" s="70"/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70"/>
      <c r="R111" s="70"/>
      <c r="S111" s="70"/>
      <c r="T111" s="70"/>
      <c r="U111" s="70"/>
      <c r="V111" s="70"/>
      <c r="W111" s="70"/>
      <c r="X111" s="70"/>
      <c r="Y111" s="70"/>
      <c r="Z111" s="70"/>
      <c r="AA111" s="70"/>
      <c r="AB111" s="70"/>
      <c r="AC111" s="70"/>
      <c r="AD111" s="70"/>
      <c r="AE111" s="70"/>
      <c r="AF111" s="70"/>
      <c r="AG111" s="70"/>
      <c r="AH111" s="70"/>
      <c r="AI111" s="70"/>
      <c r="AJ111" s="70"/>
      <c r="AK111" s="70"/>
      <c r="AL111" s="70"/>
      <c r="AM111" s="70"/>
      <c r="AN111" s="70"/>
      <c r="AO111" s="70"/>
      <c r="AP111" s="70"/>
      <c r="AQ111" s="70"/>
      <c r="AR111" s="70"/>
      <c r="AS111" s="70"/>
      <c r="AT111" s="70"/>
      <c r="AU111" s="70"/>
      <c r="AV111" s="70"/>
      <c r="AW111" s="70"/>
    </row>
    <row r="112" spans="2:49"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70"/>
      <c r="R112" s="70"/>
      <c r="S112" s="70"/>
      <c r="T112" s="70"/>
      <c r="U112" s="70"/>
      <c r="V112" s="70"/>
      <c r="W112" s="70"/>
      <c r="X112" s="70"/>
      <c r="Y112" s="70"/>
      <c r="Z112" s="70"/>
      <c r="AA112" s="70"/>
      <c r="AB112" s="70"/>
      <c r="AC112" s="70"/>
      <c r="AD112" s="70"/>
      <c r="AE112" s="70"/>
      <c r="AF112" s="70"/>
      <c r="AG112" s="70"/>
      <c r="AH112" s="70"/>
      <c r="AI112" s="70"/>
      <c r="AJ112" s="70"/>
      <c r="AK112" s="70"/>
      <c r="AL112" s="70"/>
      <c r="AM112" s="70"/>
      <c r="AN112" s="70"/>
      <c r="AO112" s="70"/>
      <c r="AP112" s="70"/>
      <c r="AQ112" s="70"/>
      <c r="AR112" s="70"/>
      <c r="AS112" s="70"/>
      <c r="AT112" s="70"/>
      <c r="AU112" s="70"/>
      <c r="AV112" s="70"/>
      <c r="AW112" s="70"/>
    </row>
    <row r="113" spans="3:49">
      <c r="C113" s="70"/>
      <c r="D113" s="70"/>
      <c r="E113" s="70"/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  <c r="U113" s="70"/>
      <c r="V113" s="70"/>
      <c r="W113" s="70"/>
      <c r="X113" s="70"/>
      <c r="Y113" s="70"/>
      <c r="Z113" s="70"/>
      <c r="AA113" s="70"/>
      <c r="AB113" s="70"/>
      <c r="AC113" s="70"/>
      <c r="AD113" s="70"/>
      <c r="AE113" s="70"/>
      <c r="AF113" s="70"/>
      <c r="AG113" s="70"/>
      <c r="AH113" s="70"/>
      <c r="AI113" s="70"/>
      <c r="AJ113" s="70"/>
      <c r="AK113" s="70"/>
      <c r="AL113" s="70"/>
      <c r="AM113" s="70"/>
      <c r="AN113" s="70"/>
      <c r="AO113" s="70"/>
      <c r="AP113" s="70"/>
      <c r="AQ113" s="70"/>
      <c r="AR113" s="70"/>
      <c r="AS113" s="70"/>
      <c r="AT113" s="70"/>
      <c r="AU113" s="70"/>
      <c r="AV113" s="70"/>
      <c r="AW113" s="70"/>
    </row>
    <row r="114" spans="3:49">
      <c r="C114" s="70"/>
      <c r="D114" s="70"/>
      <c r="E114" s="70"/>
      <c r="F114" s="70"/>
      <c r="G114" s="70"/>
      <c r="H114" s="70"/>
      <c r="I114" s="70"/>
      <c r="J114" s="70"/>
      <c r="K114" s="70"/>
      <c r="L114" s="70"/>
      <c r="M114" s="70"/>
      <c r="N114" s="70"/>
      <c r="O114" s="70"/>
      <c r="P114" s="70"/>
      <c r="Q114" s="70"/>
      <c r="R114" s="70"/>
      <c r="S114" s="70"/>
      <c r="T114" s="70"/>
      <c r="U114" s="70"/>
      <c r="V114" s="70"/>
      <c r="W114" s="70"/>
      <c r="X114" s="70"/>
      <c r="Y114" s="70"/>
      <c r="Z114" s="70"/>
      <c r="AA114" s="70"/>
      <c r="AB114" s="70"/>
      <c r="AC114" s="70"/>
      <c r="AD114" s="70"/>
      <c r="AE114" s="70"/>
      <c r="AF114" s="70"/>
      <c r="AG114" s="70"/>
      <c r="AH114" s="70"/>
      <c r="AI114" s="70"/>
      <c r="AJ114" s="70"/>
      <c r="AK114" s="70"/>
      <c r="AL114" s="70"/>
      <c r="AM114" s="70"/>
      <c r="AN114" s="70"/>
      <c r="AO114" s="70"/>
      <c r="AP114" s="70"/>
      <c r="AQ114" s="70"/>
      <c r="AR114" s="70"/>
      <c r="AS114" s="70"/>
      <c r="AT114" s="70"/>
      <c r="AU114" s="70"/>
      <c r="AV114" s="70"/>
      <c r="AW114" s="70"/>
    </row>
    <row r="115" spans="3:49">
      <c r="C115" s="70"/>
      <c r="D115" s="70"/>
      <c r="E115" s="70"/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  <c r="Q115" s="70"/>
      <c r="R115" s="70"/>
      <c r="S115" s="70"/>
      <c r="T115" s="70"/>
      <c r="U115" s="70"/>
      <c r="V115" s="70"/>
      <c r="W115" s="70"/>
      <c r="X115" s="70"/>
      <c r="Y115" s="70"/>
      <c r="Z115" s="70"/>
      <c r="AA115" s="70"/>
      <c r="AB115" s="70"/>
      <c r="AC115" s="70"/>
      <c r="AD115" s="70"/>
      <c r="AE115" s="70"/>
      <c r="AF115" s="70"/>
      <c r="AG115" s="70"/>
      <c r="AH115" s="70"/>
      <c r="AI115" s="70"/>
      <c r="AJ115" s="70"/>
      <c r="AK115" s="70"/>
      <c r="AL115" s="70"/>
      <c r="AM115" s="70"/>
      <c r="AN115" s="70"/>
      <c r="AO115" s="70"/>
      <c r="AP115" s="70"/>
      <c r="AQ115" s="70"/>
      <c r="AR115" s="70"/>
      <c r="AS115" s="70"/>
      <c r="AT115" s="70"/>
      <c r="AU115" s="70"/>
      <c r="AV115" s="70"/>
      <c r="AW115" s="70"/>
    </row>
    <row r="116" spans="3:49">
      <c r="C116" s="70"/>
      <c r="D116" s="70"/>
      <c r="E116" s="70"/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  <c r="AA116" s="70"/>
      <c r="AB116" s="70"/>
      <c r="AC116" s="70"/>
      <c r="AD116" s="70"/>
      <c r="AE116" s="70"/>
      <c r="AF116" s="70"/>
      <c r="AG116" s="70"/>
      <c r="AH116" s="70"/>
      <c r="AI116" s="70"/>
      <c r="AJ116" s="70"/>
      <c r="AK116" s="70"/>
      <c r="AL116" s="70"/>
      <c r="AM116" s="70"/>
      <c r="AN116" s="70"/>
      <c r="AO116" s="70"/>
      <c r="AP116" s="70"/>
      <c r="AQ116" s="70"/>
      <c r="AR116" s="70"/>
      <c r="AS116" s="70"/>
      <c r="AT116" s="70"/>
      <c r="AU116" s="70"/>
      <c r="AV116" s="70"/>
      <c r="AW116" s="70"/>
    </row>
    <row r="117" spans="3:49">
      <c r="C117" s="70"/>
      <c r="D117" s="70"/>
      <c r="E117" s="70"/>
      <c r="F117" s="70"/>
      <c r="G117" s="70"/>
      <c r="H117" s="70"/>
      <c r="I117" s="70"/>
      <c r="J117" s="70"/>
      <c r="K117" s="70"/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/>
      <c r="AA117" s="70"/>
      <c r="AB117" s="70"/>
      <c r="AC117" s="70"/>
      <c r="AD117" s="70"/>
      <c r="AE117" s="70"/>
      <c r="AF117" s="70"/>
      <c r="AG117" s="70"/>
      <c r="AH117" s="70"/>
      <c r="AI117" s="70"/>
      <c r="AJ117" s="70"/>
      <c r="AK117" s="70"/>
      <c r="AL117" s="70"/>
      <c r="AM117" s="70"/>
      <c r="AN117" s="70"/>
      <c r="AO117" s="70"/>
      <c r="AP117" s="70"/>
      <c r="AQ117" s="70"/>
      <c r="AR117" s="70"/>
      <c r="AS117" s="70"/>
      <c r="AT117" s="70"/>
      <c r="AU117" s="70"/>
      <c r="AV117" s="70"/>
      <c r="AW117" s="70"/>
    </row>
    <row r="118" spans="3:49">
      <c r="C118" s="70"/>
      <c r="D118" s="70"/>
      <c r="E118" s="70"/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  <c r="AB118" s="70"/>
      <c r="AC118" s="70"/>
      <c r="AD118" s="70"/>
      <c r="AE118" s="70"/>
      <c r="AF118" s="70"/>
      <c r="AG118" s="70"/>
      <c r="AH118" s="70"/>
      <c r="AI118" s="70"/>
      <c r="AJ118" s="70"/>
      <c r="AK118" s="70"/>
      <c r="AL118" s="70"/>
      <c r="AM118" s="70"/>
      <c r="AN118" s="70"/>
      <c r="AO118" s="70"/>
      <c r="AP118" s="70"/>
      <c r="AQ118" s="70"/>
      <c r="AR118" s="70"/>
      <c r="AS118" s="70"/>
      <c r="AT118" s="70"/>
      <c r="AU118" s="70"/>
      <c r="AV118" s="70"/>
      <c r="AW118" s="70"/>
    </row>
    <row r="119" spans="3:49">
      <c r="C119" s="70"/>
      <c r="D119" s="70"/>
      <c r="E119" s="70"/>
      <c r="F119" s="70"/>
      <c r="G119" s="70"/>
      <c r="H119" s="70"/>
      <c r="I119" s="70"/>
      <c r="J119" s="70"/>
      <c r="K119" s="70"/>
      <c r="L119" s="70"/>
      <c r="M119" s="70"/>
      <c r="N119" s="70"/>
      <c r="O119" s="70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0"/>
      <c r="AD119" s="70"/>
      <c r="AE119" s="70"/>
      <c r="AF119" s="70"/>
      <c r="AG119" s="70"/>
      <c r="AH119" s="70"/>
      <c r="AI119" s="70"/>
      <c r="AJ119" s="70"/>
      <c r="AK119" s="70"/>
      <c r="AL119" s="70"/>
      <c r="AM119" s="70"/>
      <c r="AN119" s="70"/>
      <c r="AO119" s="70"/>
      <c r="AP119" s="70"/>
      <c r="AQ119" s="70"/>
      <c r="AR119" s="70"/>
      <c r="AS119" s="70"/>
      <c r="AT119" s="70"/>
      <c r="AU119" s="70"/>
      <c r="AV119" s="70"/>
      <c r="AW119" s="70"/>
    </row>
    <row r="120" spans="3:49">
      <c r="C120" s="70"/>
      <c r="D120" s="70"/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  <c r="AA120" s="70"/>
      <c r="AB120" s="70"/>
      <c r="AC120" s="70"/>
      <c r="AD120" s="70"/>
      <c r="AE120" s="70"/>
      <c r="AF120" s="70"/>
      <c r="AG120" s="70"/>
      <c r="AH120" s="70"/>
      <c r="AI120" s="70"/>
      <c r="AJ120" s="70"/>
      <c r="AK120" s="70"/>
      <c r="AL120" s="70"/>
      <c r="AM120" s="70"/>
      <c r="AN120" s="70"/>
      <c r="AO120" s="70"/>
      <c r="AP120" s="70"/>
      <c r="AQ120" s="70"/>
      <c r="AR120" s="70"/>
      <c r="AS120" s="70"/>
      <c r="AT120" s="70"/>
      <c r="AU120" s="70"/>
      <c r="AV120" s="70"/>
      <c r="AW120" s="70"/>
    </row>
    <row r="121" spans="3:49">
      <c r="C121" s="70"/>
      <c r="D121" s="70"/>
      <c r="E121" s="70"/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70"/>
      <c r="R121" s="70"/>
      <c r="S121" s="70"/>
      <c r="T121" s="70"/>
      <c r="U121" s="70"/>
      <c r="V121" s="70"/>
      <c r="W121" s="70"/>
      <c r="X121" s="70"/>
      <c r="Y121" s="70"/>
      <c r="Z121" s="70"/>
      <c r="AA121" s="70"/>
      <c r="AB121" s="70"/>
      <c r="AC121" s="70"/>
      <c r="AD121" s="70"/>
      <c r="AE121" s="70"/>
      <c r="AF121" s="70"/>
      <c r="AG121" s="70"/>
      <c r="AH121" s="70"/>
      <c r="AI121" s="70"/>
      <c r="AJ121" s="70"/>
      <c r="AK121" s="70"/>
      <c r="AL121" s="70"/>
      <c r="AM121" s="70"/>
      <c r="AN121" s="70"/>
      <c r="AO121" s="70"/>
      <c r="AP121" s="70"/>
      <c r="AQ121" s="70"/>
      <c r="AR121" s="70"/>
      <c r="AS121" s="70"/>
      <c r="AT121" s="70"/>
      <c r="AU121" s="70"/>
      <c r="AV121" s="70"/>
      <c r="AW121" s="70"/>
    </row>
    <row r="122" spans="3:49">
      <c r="C122" s="70"/>
      <c r="D122" s="70"/>
      <c r="E122" s="70"/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70"/>
      <c r="R122" s="70"/>
      <c r="S122" s="70"/>
      <c r="T122" s="70"/>
      <c r="U122" s="70"/>
      <c r="V122" s="70"/>
      <c r="W122" s="70"/>
      <c r="X122" s="70"/>
      <c r="Y122" s="70"/>
      <c r="Z122" s="70"/>
      <c r="AA122" s="70"/>
      <c r="AB122" s="70"/>
      <c r="AC122" s="70"/>
      <c r="AD122" s="70"/>
      <c r="AE122" s="70"/>
      <c r="AF122" s="70"/>
      <c r="AG122" s="70"/>
      <c r="AH122" s="70"/>
      <c r="AI122" s="70"/>
      <c r="AJ122" s="70"/>
      <c r="AK122" s="70"/>
      <c r="AL122" s="70"/>
      <c r="AM122" s="70"/>
      <c r="AN122" s="70"/>
      <c r="AO122" s="70"/>
      <c r="AP122" s="70"/>
      <c r="AQ122" s="70"/>
      <c r="AR122" s="70"/>
      <c r="AS122" s="70"/>
      <c r="AT122" s="70"/>
      <c r="AU122" s="70"/>
      <c r="AV122" s="70"/>
      <c r="AW122" s="70"/>
    </row>
    <row r="123" spans="3:49"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0"/>
      <c r="AC123" s="70"/>
      <c r="AD123" s="70"/>
      <c r="AE123" s="70"/>
      <c r="AF123" s="70"/>
      <c r="AG123" s="70"/>
      <c r="AH123" s="70"/>
      <c r="AI123" s="70"/>
      <c r="AJ123" s="70"/>
      <c r="AK123" s="70"/>
      <c r="AL123" s="70"/>
      <c r="AM123" s="70"/>
      <c r="AN123" s="70"/>
      <c r="AO123" s="70"/>
      <c r="AP123" s="70"/>
      <c r="AQ123" s="70"/>
      <c r="AR123" s="70"/>
      <c r="AS123" s="70"/>
      <c r="AT123" s="70"/>
      <c r="AU123" s="70"/>
      <c r="AV123" s="70"/>
      <c r="AW123" s="70"/>
    </row>
    <row r="124" spans="3:49">
      <c r="C124" s="70"/>
      <c r="D124" s="70"/>
      <c r="E124" s="70"/>
      <c r="F124" s="70"/>
      <c r="G124" s="70"/>
      <c r="H124" s="70"/>
      <c r="I124" s="70"/>
      <c r="J124" s="70"/>
      <c r="K124" s="70"/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  <c r="AA124" s="70"/>
      <c r="AB124" s="70"/>
      <c r="AC124" s="70"/>
      <c r="AD124" s="70"/>
      <c r="AE124" s="70"/>
      <c r="AF124" s="70"/>
      <c r="AG124" s="70"/>
      <c r="AH124" s="70"/>
      <c r="AI124" s="70"/>
      <c r="AJ124" s="70"/>
      <c r="AK124" s="70"/>
      <c r="AL124" s="70"/>
      <c r="AM124" s="70"/>
      <c r="AN124" s="70"/>
      <c r="AO124" s="70"/>
      <c r="AP124" s="70"/>
      <c r="AQ124" s="70"/>
      <c r="AR124" s="70"/>
      <c r="AS124" s="70"/>
      <c r="AT124" s="70"/>
      <c r="AU124" s="70"/>
      <c r="AV124" s="70"/>
      <c r="AW124" s="70"/>
    </row>
    <row r="125" spans="3:49">
      <c r="C125" s="70"/>
      <c r="D125" s="70"/>
      <c r="E125" s="70"/>
      <c r="F125" s="70"/>
      <c r="G125" s="70"/>
      <c r="H125" s="70"/>
      <c r="I125" s="70"/>
      <c r="J125" s="70"/>
      <c r="K125" s="70"/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  <c r="AA125" s="70"/>
      <c r="AB125" s="70"/>
      <c r="AC125" s="70"/>
      <c r="AD125" s="70"/>
      <c r="AE125" s="70"/>
      <c r="AF125" s="70"/>
      <c r="AG125" s="70"/>
      <c r="AH125" s="70"/>
      <c r="AI125" s="70"/>
      <c r="AJ125" s="70"/>
      <c r="AK125" s="70"/>
      <c r="AL125" s="70"/>
      <c r="AM125" s="70"/>
      <c r="AN125" s="70"/>
      <c r="AO125" s="70"/>
      <c r="AP125" s="70"/>
      <c r="AQ125" s="70"/>
      <c r="AR125" s="70"/>
      <c r="AS125" s="70"/>
      <c r="AT125" s="70"/>
      <c r="AU125" s="70"/>
      <c r="AV125" s="70"/>
      <c r="AW125" s="70"/>
    </row>
    <row r="126" spans="3:49">
      <c r="C126" s="70"/>
      <c r="D126" s="70"/>
      <c r="E126" s="70"/>
      <c r="F126" s="70"/>
      <c r="G126" s="70"/>
      <c r="H126" s="70"/>
      <c r="I126" s="70"/>
      <c r="J126" s="70"/>
      <c r="K126" s="70"/>
      <c r="L126" s="70"/>
      <c r="M126" s="70"/>
      <c r="N126" s="70"/>
      <c r="O126" s="70"/>
      <c r="P126" s="70"/>
      <c r="Q126" s="70"/>
      <c r="R126" s="70"/>
      <c r="S126" s="70"/>
      <c r="T126" s="70"/>
      <c r="U126" s="70"/>
      <c r="V126" s="70"/>
      <c r="W126" s="70"/>
      <c r="X126" s="70"/>
      <c r="Y126" s="70"/>
      <c r="Z126" s="70"/>
      <c r="AA126" s="70"/>
      <c r="AB126" s="70"/>
      <c r="AC126" s="70"/>
      <c r="AD126" s="70"/>
      <c r="AE126" s="70"/>
      <c r="AF126" s="70"/>
      <c r="AG126" s="70"/>
      <c r="AH126" s="70"/>
      <c r="AI126" s="70"/>
      <c r="AJ126" s="70"/>
      <c r="AK126" s="70"/>
      <c r="AL126" s="70"/>
      <c r="AM126" s="70"/>
      <c r="AN126" s="70"/>
      <c r="AO126" s="70"/>
      <c r="AP126" s="70"/>
      <c r="AQ126" s="70"/>
      <c r="AR126" s="70"/>
      <c r="AS126" s="70"/>
      <c r="AT126" s="70"/>
      <c r="AU126" s="70"/>
      <c r="AV126" s="70"/>
      <c r="AW126" s="70"/>
    </row>
    <row r="127" spans="3:49">
      <c r="C127" s="70"/>
      <c r="D127" s="70"/>
      <c r="E127" s="70"/>
      <c r="F127" s="70"/>
      <c r="G127" s="70"/>
      <c r="H127" s="70"/>
      <c r="I127" s="70"/>
      <c r="J127" s="70"/>
      <c r="K127" s="70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  <c r="AB127" s="70"/>
      <c r="AC127" s="70"/>
      <c r="AD127" s="70"/>
      <c r="AE127" s="70"/>
      <c r="AF127" s="70"/>
      <c r="AG127" s="70"/>
      <c r="AH127" s="70"/>
      <c r="AI127" s="70"/>
      <c r="AJ127" s="70"/>
      <c r="AK127" s="70"/>
      <c r="AL127" s="70"/>
      <c r="AM127" s="70"/>
      <c r="AN127" s="70"/>
      <c r="AO127" s="70"/>
      <c r="AP127" s="70"/>
      <c r="AQ127" s="70"/>
      <c r="AR127" s="70"/>
      <c r="AS127" s="70"/>
      <c r="AT127" s="70"/>
      <c r="AU127" s="70"/>
      <c r="AV127" s="70"/>
      <c r="AW127" s="70"/>
    </row>
    <row r="128" spans="3:49">
      <c r="C128" s="70"/>
      <c r="D128" s="70"/>
      <c r="E128" s="70"/>
      <c r="F128" s="70"/>
      <c r="G128" s="70"/>
      <c r="H128" s="70"/>
      <c r="I128" s="70"/>
      <c r="J128" s="70"/>
      <c r="K128" s="70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  <c r="AA128" s="70"/>
      <c r="AB128" s="70"/>
      <c r="AC128" s="70"/>
      <c r="AD128" s="70"/>
      <c r="AE128" s="70"/>
      <c r="AF128" s="70"/>
      <c r="AG128" s="70"/>
      <c r="AH128" s="70"/>
      <c r="AI128" s="70"/>
      <c r="AJ128" s="70"/>
      <c r="AK128" s="70"/>
      <c r="AL128" s="70"/>
      <c r="AM128" s="70"/>
      <c r="AN128" s="70"/>
      <c r="AO128" s="70"/>
      <c r="AP128" s="70"/>
      <c r="AQ128" s="70"/>
      <c r="AR128" s="70"/>
      <c r="AS128" s="70"/>
      <c r="AT128" s="70"/>
      <c r="AU128" s="70"/>
      <c r="AV128" s="70"/>
      <c r="AW128" s="70"/>
    </row>
    <row r="129" spans="3:49">
      <c r="C129" s="70"/>
      <c r="D129" s="70"/>
      <c r="E129" s="70"/>
      <c r="F129" s="70"/>
      <c r="G129" s="70"/>
      <c r="H129" s="70"/>
      <c r="I129" s="70"/>
      <c r="J129" s="70"/>
      <c r="K129" s="70"/>
      <c r="L129" s="70"/>
      <c r="M129" s="70"/>
      <c r="N129" s="70"/>
      <c r="O129" s="70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  <c r="AA129" s="70"/>
      <c r="AB129" s="70"/>
      <c r="AC129" s="70"/>
      <c r="AD129" s="70"/>
      <c r="AE129" s="70"/>
      <c r="AF129" s="70"/>
      <c r="AG129" s="70"/>
      <c r="AH129" s="70"/>
      <c r="AI129" s="70"/>
      <c r="AJ129" s="70"/>
      <c r="AK129" s="70"/>
      <c r="AL129" s="70"/>
      <c r="AM129" s="70"/>
      <c r="AN129" s="70"/>
      <c r="AO129" s="70"/>
      <c r="AP129" s="70"/>
      <c r="AQ129" s="70"/>
      <c r="AR129" s="70"/>
      <c r="AS129" s="70"/>
      <c r="AT129" s="70"/>
      <c r="AU129" s="70"/>
      <c r="AV129" s="70"/>
      <c r="AW129" s="70"/>
    </row>
    <row r="130" spans="3:49">
      <c r="C130" s="70"/>
      <c r="D130" s="70"/>
      <c r="E130" s="70"/>
      <c r="F130" s="70"/>
      <c r="G130" s="70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  <c r="AB130" s="70"/>
      <c r="AC130" s="70"/>
      <c r="AD130" s="70"/>
      <c r="AE130" s="70"/>
      <c r="AF130" s="70"/>
      <c r="AG130" s="70"/>
      <c r="AH130" s="70"/>
      <c r="AI130" s="70"/>
      <c r="AJ130" s="70"/>
      <c r="AK130" s="70"/>
      <c r="AL130" s="70"/>
      <c r="AM130" s="70"/>
      <c r="AN130" s="70"/>
      <c r="AO130" s="70"/>
      <c r="AP130" s="70"/>
      <c r="AQ130" s="70"/>
      <c r="AR130" s="70"/>
      <c r="AS130" s="70"/>
      <c r="AT130" s="70"/>
      <c r="AU130" s="70"/>
      <c r="AV130" s="70"/>
      <c r="AW130" s="70"/>
    </row>
    <row r="131" spans="3:49">
      <c r="C131" s="70"/>
      <c r="D131" s="70"/>
      <c r="E131" s="70"/>
      <c r="F131" s="70"/>
      <c r="G131" s="70"/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  <c r="AB131" s="70"/>
      <c r="AC131" s="70"/>
      <c r="AD131" s="70"/>
      <c r="AE131" s="70"/>
      <c r="AF131" s="70"/>
      <c r="AG131" s="70"/>
      <c r="AH131" s="70"/>
      <c r="AI131" s="70"/>
      <c r="AJ131" s="70"/>
      <c r="AK131" s="70"/>
      <c r="AL131" s="70"/>
      <c r="AM131" s="70"/>
      <c r="AN131" s="70"/>
      <c r="AO131" s="70"/>
      <c r="AP131" s="70"/>
      <c r="AQ131" s="70"/>
      <c r="AR131" s="70"/>
      <c r="AS131" s="70"/>
      <c r="AT131" s="70"/>
      <c r="AU131" s="70"/>
      <c r="AV131" s="70"/>
      <c r="AW131" s="70"/>
    </row>
    <row r="132" spans="3:49">
      <c r="C132" s="70"/>
      <c r="D132" s="70"/>
      <c r="E132" s="70"/>
      <c r="F132" s="70"/>
      <c r="G132" s="70"/>
      <c r="H132" s="70"/>
      <c r="I132" s="70"/>
      <c r="J132" s="70"/>
      <c r="K132" s="70"/>
      <c r="L132" s="70"/>
      <c r="M132" s="70"/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  <c r="AB132" s="70"/>
      <c r="AC132" s="70"/>
      <c r="AD132" s="70"/>
      <c r="AE132" s="70"/>
      <c r="AF132" s="70"/>
      <c r="AG132" s="70"/>
      <c r="AH132" s="70"/>
      <c r="AI132" s="70"/>
      <c r="AJ132" s="70"/>
      <c r="AK132" s="70"/>
      <c r="AL132" s="70"/>
      <c r="AM132" s="70"/>
      <c r="AN132" s="70"/>
      <c r="AO132" s="70"/>
      <c r="AP132" s="70"/>
      <c r="AQ132" s="70"/>
      <c r="AR132" s="70"/>
      <c r="AS132" s="70"/>
      <c r="AT132" s="70"/>
      <c r="AU132" s="70"/>
      <c r="AV132" s="70"/>
      <c r="AW132" s="70"/>
    </row>
    <row r="133" spans="3:49">
      <c r="C133" s="70"/>
      <c r="D133" s="70"/>
      <c r="E133" s="70"/>
      <c r="F133" s="70"/>
      <c r="G133" s="70"/>
      <c r="H133" s="70"/>
      <c r="I133" s="70"/>
      <c r="J133" s="70"/>
      <c r="K133" s="70"/>
      <c r="L133" s="70"/>
      <c r="M133" s="70"/>
      <c r="N133" s="70"/>
      <c r="O133" s="70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  <c r="AA133" s="70"/>
      <c r="AB133" s="70"/>
      <c r="AC133" s="70"/>
      <c r="AD133" s="70"/>
      <c r="AE133" s="70"/>
      <c r="AF133" s="70"/>
      <c r="AG133" s="70"/>
      <c r="AH133" s="70"/>
      <c r="AI133" s="70"/>
      <c r="AJ133" s="70"/>
      <c r="AK133" s="70"/>
      <c r="AL133" s="70"/>
      <c r="AM133" s="70"/>
      <c r="AN133" s="70"/>
      <c r="AO133" s="70"/>
      <c r="AP133" s="70"/>
      <c r="AQ133" s="70"/>
      <c r="AR133" s="70"/>
      <c r="AS133" s="70"/>
      <c r="AT133" s="70"/>
      <c r="AU133" s="70"/>
      <c r="AV133" s="70"/>
      <c r="AW133" s="70"/>
    </row>
    <row r="134" spans="3:49">
      <c r="C134" s="70"/>
      <c r="D134" s="70"/>
      <c r="E134" s="70"/>
      <c r="F134" s="70"/>
      <c r="G134" s="70"/>
      <c r="H134" s="70"/>
      <c r="I134" s="70"/>
      <c r="J134" s="70"/>
      <c r="K134" s="70"/>
      <c r="L134" s="70"/>
      <c r="M134" s="70"/>
      <c r="N134" s="70"/>
      <c r="O134" s="70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/>
      <c r="AB134" s="70"/>
      <c r="AC134" s="70"/>
      <c r="AD134" s="70"/>
      <c r="AE134" s="70"/>
      <c r="AF134" s="70"/>
      <c r="AG134" s="70"/>
      <c r="AH134" s="70"/>
      <c r="AI134" s="70"/>
      <c r="AJ134" s="70"/>
      <c r="AK134" s="70"/>
      <c r="AL134" s="70"/>
      <c r="AM134" s="70"/>
      <c r="AN134" s="70"/>
      <c r="AO134" s="70"/>
      <c r="AP134" s="70"/>
      <c r="AQ134" s="70"/>
      <c r="AR134" s="70"/>
      <c r="AS134" s="70"/>
      <c r="AT134" s="70"/>
      <c r="AU134" s="70"/>
      <c r="AV134" s="70"/>
      <c r="AW134" s="70"/>
    </row>
    <row r="135" spans="3:49">
      <c r="C135" s="70"/>
      <c r="D135" s="70"/>
      <c r="E135" s="70"/>
      <c r="F135" s="70"/>
      <c r="G135" s="70"/>
      <c r="H135" s="70"/>
      <c r="I135" s="70"/>
      <c r="J135" s="70"/>
      <c r="K135" s="70"/>
      <c r="L135" s="70"/>
      <c r="M135" s="70"/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  <c r="AB135" s="70"/>
      <c r="AC135" s="70"/>
      <c r="AD135" s="70"/>
      <c r="AE135" s="70"/>
      <c r="AF135" s="70"/>
      <c r="AG135" s="70"/>
      <c r="AH135" s="70"/>
      <c r="AI135" s="70"/>
      <c r="AJ135" s="70"/>
      <c r="AK135" s="70"/>
      <c r="AL135" s="70"/>
      <c r="AM135" s="70"/>
      <c r="AN135" s="70"/>
      <c r="AO135" s="70"/>
      <c r="AP135" s="70"/>
      <c r="AQ135" s="70"/>
      <c r="AR135" s="70"/>
      <c r="AS135" s="70"/>
      <c r="AT135" s="70"/>
      <c r="AU135" s="70"/>
      <c r="AV135" s="70"/>
      <c r="AW135" s="70"/>
    </row>
    <row r="136" spans="3:49">
      <c r="C136" s="70"/>
      <c r="D136" s="70"/>
      <c r="E136" s="70"/>
      <c r="F136" s="70"/>
      <c r="G136" s="70"/>
      <c r="H136" s="70"/>
      <c r="I136" s="70"/>
      <c r="J136" s="70"/>
      <c r="K136" s="70"/>
      <c r="L136" s="70"/>
      <c r="M136" s="70"/>
      <c r="N136" s="70"/>
      <c r="O136" s="70"/>
      <c r="P136" s="70"/>
      <c r="Q136" s="70"/>
      <c r="R136" s="70"/>
      <c r="S136" s="70"/>
      <c r="T136" s="70"/>
      <c r="U136" s="70"/>
      <c r="V136" s="70"/>
      <c r="W136" s="70"/>
      <c r="X136" s="70"/>
      <c r="Y136" s="70"/>
      <c r="Z136" s="70"/>
      <c r="AA136" s="70"/>
      <c r="AB136" s="70"/>
      <c r="AC136" s="70"/>
      <c r="AD136" s="70"/>
      <c r="AE136" s="70"/>
      <c r="AF136" s="70"/>
      <c r="AG136" s="70"/>
      <c r="AH136" s="70"/>
      <c r="AI136" s="70"/>
      <c r="AJ136" s="70"/>
      <c r="AK136" s="70"/>
      <c r="AL136" s="70"/>
      <c r="AM136" s="70"/>
      <c r="AN136" s="70"/>
      <c r="AO136" s="70"/>
      <c r="AP136" s="70"/>
      <c r="AQ136" s="70"/>
      <c r="AR136" s="70"/>
      <c r="AS136" s="70"/>
      <c r="AT136" s="70"/>
      <c r="AU136" s="70"/>
      <c r="AV136" s="70"/>
      <c r="AW136" s="70"/>
    </row>
    <row r="137" spans="3:49">
      <c r="C137" s="70"/>
      <c r="D137" s="70"/>
      <c r="E137" s="70"/>
      <c r="F137" s="70"/>
      <c r="G137" s="70"/>
      <c r="H137" s="70"/>
      <c r="I137" s="70"/>
      <c r="J137" s="70"/>
      <c r="K137" s="70"/>
      <c r="L137" s="70"/>
      <c r="M137" s="70"/>
      <c r="N137" s="70"/>
      <c r="O137" s="70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  <c r="AA137" s="70"/>
      <c r="AB137" s="70"/>
      <c r="AC137" s="70"/>
      <c r="AD137" s="70"/>
      <c r="AE137" s="70"/>
      <c r="AF137" s="70"/>
      <c r="AG137" s="70"/>
      <c r="AH137" s="70"/>
      <c r="AI137" s="70"/>
      <c r="AJ137" s="70"/>
      <c r="AK137" s="70"/>
      <c r="AL137" s="70"/>
      <c r="AM137" s="70"/>
      <c r="AN137" s="70"/>
      <c r="AO137" s="70"/>
      <c r="AP137" s="70"/>
      <c r="AQ137" s="70"/>
      <c r="AR137" s="70"/>
      <c r="AS137" s="70"/>
      <c r="AT137" s="70"/>
      <c r="AU137" s="70"/>
      <c r="AV137" s="70"/>
      <c r="AW137" s="70"/>
    </row>
    <row r="138" spans="3:49">
      <c r="C138" s="70"/>
      <c r="D138" s="70"/>
      <c r="E138" s="70"/>
      <c r="F138" s="70"/>
      <c r="G138" s="70"/>
      <c r="H138" s="70"/>
      <c r="I138" s="70"/>
      <c r="J138" s="70"/>
      <c r="K138" s="70"/>
      <c r="L138" s="70"/>
      <c r="M138" s="70"/>
      <c r="N138" s="70"/>
      <c r="O138" s="70"/>
      <c r="P138" s="70"/>
      <c r="Q138" s="70"/>
      <c r="R138" s="70"/>
      <c r="S138" s="70"/>
      <c r="T138" s="70"/>
      <c r="U138" s="70"/>
      <c r="V138" s="70"/>
      <c r="W138" s="70"/>
      <c r="X138" s="70"/>
      <c r="Y138" s="70"/>
      <c r="Z138" s="70"/>
      <c r="AA138" s="70"/>
      <c r="AB138" s="70"/>
      <c r="AC138" s="70"/>
      <c r="AD138" s="70"/>
      <c r="AE138" s="70"/>
      <c r="AF138" s="70"/>
      <c r="AG138" s="70"/>
      <c r="AH138" s="70"/>
      <c r="AI138" s="70"/>
      <c r="AJ138" s="70"/>
      <c r="AK138" s="70"/>
      <c r="AL138" s="70"/>
      <c r="AM138" s="70"/>
      <c r="AN138" s="70"/>
      <c r="AO138" s="70"/>
      <c r="AP138" s="70"/>
      <c r="AQ138" s="70"/>
      <c r="AR138" s="70"/>
      <c r="AS138" s="70"/>
      <c r="AT138" s="70"/>
      <c r="AU138" s="70"/>
      <c r="AV138" s="70"/>
      <c r="AW138" s="70"/>
    </row>
    <row r="139" spans="3:49">
      <c r="C139" s="70"/>
      <c r="D139" s="70"/>
      <c r="E139" s="70"/>
      <c r="F139" s="70"/>
      <c r="G139" s="70"/>
      <c r="H139" s="70"/>
      <c r="I139" s="70"/>
      <c r="J139" s="70"/>
      <c r="K139" s="70"/>
      <c r="L139" s="70"/>
      <c r="M139" s="70"/>
      <c r="N139" s="70"/>
      <c r="O139" s="70"/>
      <c r="P139" s="70"/>
      <c r="Q139" s="70"/>
      <c r="R139" s="70"/>
      <c r="S139" s="70"/>
      <c r="T139" s="70"/>
      <c r="U139" s="70"/>
      <c r="V139" s="70"/>
      <c r="W139" s="70"/>
      <c r="X139" s="70"/>
      <c r="Y139" s="70"/>
      <c r="Z139" s="70"/>
      <c r="AA139" s="70"/>
      <c r="AB139" s="70"/>
      <c r="AC139" s="70"/>
      <c r="AD139" s="70"/>
      <c r="AE139" s="70"/>
      <c r="AF139" s="70"/>
      <c r="AG139" s="70"/>
      <c r="AH139" s="70"/>
      <c r="AI139" s="70"/>
      <c r="AJ139" s="70"/>
      <c r="AK139" s="70"/>
      <c r="AL139" s="70"/>
      <c r="AM139" s="70"/>
      <c r="AN139" s="70"/>
      <c r="AO139" s="70"/>
      <c r="AP139" s="70"/>
      <c r="AQ139" s="70"/>
      <c r="AR139" s="70"/>
      <c r="AS139" s="70"/>
      <c r="AT139" s="70"/>
      <c r="AU139" s="70"/>
      <c r="AV139" s="70"/>
      <c r="AW139" s="70"/>
    </row>
    <row r="140" spans="3:49">
      <c r="C140" s="70"/>
      <c r="D140" s="70"/>
      <c r="E140" s="70"/>
      <c r="F140" s="70"/>
      <c r="G140" s="70"/>
      <c r="H140" s="70"/>
      <c r="I140" s="70"/>
      <c r="J140" s="70"/>
      <c r="K140" s="70"/>
      <c r="L140" s="70"/>
      <c r="M140" s="70"/>
      <c r="N140" s="70"/>
      <c r="O140" s="70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  <c r="AA140" s="70"/>
      <c r="AB140" s="70"/>
      <c r="AC140" s="70"/>
      <c r="AD140" s="70"/>
      <c r="AE140" s="70"/>
      <c r="AF140" s="70"/>
      <c r="AG140" s="70"/>
      <c r="AH140" s="70"/>
      <c r="AI140" s="70"/>
      <c r="AJ140" s="70"/>
      <c r="AK140" s="70"/>
      <c r="AL140" s="70"/>
      <c r="AM140" s="70"/>
      <c r="AN140" s="70"/>
      <c r="AO140" s="70"/>
      <c r="AP140" s="70"/>
      <c r="AQ140" s="70"/>
      <c r="AR140" s="70"/>
      <c r="AS140" s="70"/>
      <c r="AT140" s="70"/>
      <c r="AU140" s="70"/>
      <c r="AV140" s="70"/>
      <c r="AW140" s="70"/>
    </row>
    <row r="141" spans="3:49">
      <c r="C141" s="70"/>
      <c r="D141" s="70"/>
      <c r="E141" s="70"/>
      <c r="F141" s="70"/>
      <c r="G141" s="70"/>
      <c r="H141" s="70"/>
      <c r="I141" s="70"/>
      <c r="J141" s="70"/>
      <c r="K141" s="70"/>
      <c r="L141" s="70"/>
      <c r="M141" s="70"/>
      <c r="N141" s="70"/>
      <c r="O141" s="70"/>
      <c r="P141" s="70"/>
      <c r="Q141" s="70"/>
      <c r="R141" s="70"/>
      <c r="S141" s="70"/>
      <c r="T141" s="70"/>
      <c r="U141" s="70"/>
      <c r="V141" s="70"/>
      <c r="W141" s="70"/>
      <c r="X141" s="70"/>
      <c r="Y141" s="70"/>
      <c r="Z141" s="70"/>
      <c r="AA141" s="70"/>
      <c r="AB141" s="70"/>
      <c r="AC141" s="70"/>
      <c r="AD141" s="70"/>
      <c r="AE141" s="70"/>
      <c r="AF141" s="70"/>
      <c r="AG141" s="70"/>
      <c r="AH141" s="70"/>
      <c r="AI141" s="70"/>
      <c r="AJ141" s="70"/>
      <c r="AK141" s="70"/>
      <c r="AL141" s="70"/>
      <c r="AM141" s="70"/>
      <c r="AN141" s="70"/>
      <c r="AO141" s="70"/>
      <c r="AP141" s="70"/>
      <c r="AQ141" s="70"/>
      <c r="AR141" s="70"/>
      <c r="AS141" s="70"/>
      <c r="AT141" s="70"/>
      <c r="AU141" s="70"/>
      <c r="AV141" s="70"/>
      <c r="AW141" s="70"/>
    </row>
    <row r="142" spans="3:49">
      <c r="C142" s="70"/>
      <c r="D142" s="70"/>
      <c r="E142" s="70"/>
      <c r="F142" s="70"/>
      <c r="G142" s="70"/>
      <c r="H142" s="70"/>
      <c r="I142" s="70"/>
      <c r="J142" s="70"/>
      <c r="K142" s="70"/>
      <c r="L142" s="70"/>
      <c r="M142" s="70"/>
      <c r="N142" s="70"/>
      <c r="O142" s="70"/>
      <c r="P142" s="70"/>
      <c r="Q142" s="70"/>
      <c r="R142" s="70"/>
      <c r="S142" s="70"/>
      <c r="T142" s="70"/>
      <c r="U142" s="70"/>
      <c r="V142" s="70"/>
      <c r="W142" s="70"/>
      <c r="X142" s="70"/>
      <c r="Y142" s="70"/>
      <c r="Z142" s="70"/>
      <c r="AA142" s="70"/>
      <c r="AB142" s="70"/>
      <c r="AC142" s="70"/>
      <c r="AD142" s="70"/>
      <c r="AE142" s="70"/>
      <c r="AF142" s="70"/>
      <c r="AG142" s="70"/>
      <c r="AH142" s="70"/>
      <c r="AI142" s="70"/>
      <c r="AJ142" s="70"/>
      <c r="AK142" s="70"/>
      <c r="AL142" s="70"/>
      <c r="AM142" s="70"/>
      <c r="AN142" s="70"/>
      <c r="AO142" s="70"/>
      <c r="AP142" s="70"/>
      <c r="AQ142" s="70"/>
      <c r="AR142" s="70"/>
      <c r="AS142" s="70"/>
      <c r="AT142" s="70"/>
      <c r="AU142" s="70"/>
      <c r="AV142" s="70"/>
      <c r="AW142" s="70"/>
    </row>
    <row r="143" spans="3:49">
      <c r="C143" s="70"/>
      <c r="D143" s="70"/>
      <c r="E143" s="70"/>
      <c r="F143" s="70"/>
      <c r="G143" s="70"/>
      <c r="H143" s="70"/>
      <c r="I143" s="70"/>
      <c r="J143" s="70"/>
      <c r="K143" s="70"/>
      <c r="L143" s="70"/>
      <c r="M143" s="70"/>
      <c r="N143" s="70"/>
      <c r="O143" s="70"/>
      <c r="P143" s="70"/>
      <c r="Q143" s="70"/>
      <c r="R143" s="70"/>
      <c r="S143" s="70"/>
      <c r="T143" s="70"/>
      <c r="U143" s="70"/>
      <c r="V143" s="70"/>
      <c r="W143" s="70"/>
      <c r="X143" s="70"/>
      <c r="Y143" s="70"/>
      <c r="Z143" s="70"/>
      <c r="AA143" s="70"/>
      <c r="AB143" s="70"/>
      <c r="AC143" s="70"/>
      <c r="AD143" s="70"/>
      <c r="AE143" s="70"/>
      <c r="AF143" s="70"/>
      <c r="AG143" s="70"/>
      <c r="AH143" s="70"/>
      <c r="AI143" s="70"/>
      <c r="AJ143" s="70"/>
      <c r="AK143" s="70"/>
      <c r="AL143" s="70"/>
      <c r="AM143" s="70"/>
      <c r="AN143" s="70"/>
      <c r="AO143" s="70"/>
      <c r="AP143" s="70"/>
      <c r="AQ143" s="70"/>
      <c r="AR143" s="70"/>
      <c r="AS143" s="70"/>
      <c r="AT143" s="70"/>
      <c r="AU143" s="70"/>
      <c r="AV143" s="70"/>
      <c r="AW143" s="70"/>
    </row>
    <row r="144" spans="3:49">
      <c r="C144" s="70"/>
      <c r="D144" s="70"/>
      <c r="E144" s="70"/>
      <c r="F144" s="70"/>
      <c r="G144" s="70"/>
      <c r="H144" s="70"/>
      <c r="I144" s="70"/>
      <c r="J144" s="70"/>
      <c r="K144" s="70"/>
      <c r="L144" s="70"/>
      <c r="M144" s="70"/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/>
      <c r="AB144" s="70"/>
      <c r="AC144" s="70"/>
      <c r="AD144" s="70"/>
      <c r="AE144" s="70"/>
      <c r="AF144" s="70"/>
      <c r="AG144" s="70"/>
      <c r="AH144" s="70"/>
      <c r="AI144" s="70"/>
      <c r="AJ144" s="70"/>
      <c r="AK144" s="70"/>
      <c r="AL144" s="70"/>
      <c r="AM144" s="70"/>
      <c r="AN144" s="70"/>
      <c r="AO144" s="70"/>
      <c r="AP144" s="70"/>
      <c r="AQ144" s="70"/>
      <c r="AR144" s="70"/>
      <c r="AS144" s="70"/>
      <c r="AT144" s="70"/>
      <c r="AU144" s="70"/>
      <c r="AV144" s="70"/>
      <c r="AW144" s="70"/>
    </row>
    <row r="145" spans="3:49">
      <c r="C145" s="70"/>
      <c r="D145" s="70"/>
      <c r="E145" s="70"/>
      <c r="F145" s="70"/>
      <c r="G145" s="70"/>
      <c r="H145" s="70"/>
      <c r="I145" s="70"/>
      <c r="J145" s="70"/>
      <c r="K145" s="70"/>
      <c r="L145" s="70"/>
      <c r="M145" s="70"/>
      <c r="N145" s="70"/>
      <c r="O145" s="70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  <c r="AA145" s="70"/>
      <c r="AB145" s="70"/>
      <c r="AC145" s="70"/>
      <c r="AD145" s="70"/>
      <c r="AE145" s="70"/>
      <c r="AF145" s="70"/>
      <c r="AG145" s="70"/>
      <c r="AH145" s="70"/>
      <c r="AI145" s="70"/>
      <c r="AJ145" s="70"/>
      <c r="AK145" s="70"/>
      <c r="AL145" s="70"/>
      <c r="AM145" s="70"/>
      <c r="AN145" s="70"/>
      <c r="AO145" s="70"/>
      <c r="AP145" s="70"/>
      <c r="AQ145" s="70"/>
      <c r="AR145" s="70"/>
      <c r="AS145" s="70"/>
      <c r="AT145" s="70"/>
      <c r="AU145" s="70"/>
      <c r="AV145" s="70"/>
      <c r="AW145" s="70"/>
    </row>
    <row r="146" spans="3:49">
      <c r="C146" s="70"/>
      <c r="D146" s="70"/>
      <c r="E146" s="70"/>
      <c r="F146" s="70"/>
      <c r="G146" s="70"/>
      <c r="H146" s="70"/>
      <c r="I146" s="70"/>
      <c r="J146" s="70"/>
      <c r="K146" s="70"/>
      <c r="L146" s="70"/>
      <c r="M146" s="70"/>
      <c r="N146" s="70"/>
      <c r="O146" s="70"/>
      <c r="P146" s="70"/>
      <c r="Q146" s="70"/>
      <c r="R146" s="70"/>
      <c r="S146" s="70"/>
      <c r="T146" s="70"/>
      <c r="U146" s="70"/>
      <c r="V146" s="70"/>
      <c r="W146" s="70"/>
      <c r="X146" s="70"/>
      <c r="Y146" s="70"/>
      <c r="Z146" s="70"/>
      <c r="AA146" s="70"/>
      <c r="AB146" s="70"/>
      <c r="AC146" s="70"/>
      <c r="AD146" s="70"/>
      <c r="AE146" s="70"/>
      <c r="AF146" s="70"/>
      <c r="AG146" s="70"/>
      <c r="AH146" s="70"/>
      <c r="AI146" s="70"/>
      <c r="AJ146" s="70"/>
      <c r="AK146" s="70"/>
      <c r="AL146" s="70"/>
      <c r="AM146" s="70"/>
      <c r="AN146" s="70"/>
      <c r="AO146" s="70"/>
      <c r="AP146" s="70"/>
      <c r="AQ146" s="70"/>
      <c r="AR146" s="70"/>
      <c r="AS146" s="70"/>
      <c r="AT146" s="70"/>
      <c r="AU146" s="70"/>
      <c r="AV146" s="70"/>
      <c r="AW146" s="70"/>
    </row>
    <row r="147" spans="3:49">
      <c r="C147" s="70"/>
      <c r="D147" s="70"/>
      <c r="E147" s="70"/>
      <c r="F147" s="70"/>
      <c r="G147" s="70"/>
      <c r="H147" s="70"/>
      <c r="I147" s="70"/>
      <c r="J147" s="70"/>
      <c r="K147" s="70"/>
      <c r="L147" s="70"/>
      <c r="M147" s="70"/>
      <c r="N147" s="70"/>
      <c r="O147" s="70"/>
      <c r="P147" s="70"/>
      <c r="Q147" s="70"/>
      <c r="R147" s="70"/>
      <c r="S147" s="70"/>
      <c r="T147" s="70"/>
      <c r="U147" s="70"/>
      <c r="V147" s="70"/>
      <c r="W147" s="70"/>
      <c r="X147" s="70"/>
      <c r="Y147" s="70"/>
      <c r="Z147" s="70"/>
      <c r="AA147" s="70"/>
      <c r="AB147" s="70"/>
      <c r="AC147" s="70"/>
      <c r="AD147" s="70"/>
      <c r="AE147" s="70"/>
      <c r="AF147" s="70"/>
      <c r="AG147" s="70"/>
      <c r="AH147" s="70"/>
      <c r="AI147" s="70"/>
      <c r="AJ147" s="70"/>
      <c r="AK147" s="70"/>
      <c r="AL147" s="70"/>
      <c r="AM147" s="70"/>
      <c r="AN147" s="70"/>
      <c r="AO147" s="70"/>
      <c r="AP147" s="70"/>
      <c r="AQ147" s="70"/>
      <c r="AR147" s="70"/>
      <c r="AS147" s="70"/>
      <c r="AT147" s="70"/>
      <c r="AU147" s="70"/>
      <c r="AV147" s="70"/>
      <c r="AW147" s="70"/>
    </row>
    <row r="148" spans="3:49">
      <c r="C148" s="70"/>
      <c r="D148" s="70"/>
      <c r="E148" s="70"/>
      <c r="F148" s="70"/>
      <c r="G148" s="70"/>
      <c r="H148" s="70"/>
      <c r="I148" s="70"/>
      <c r="J148" s="70"/>
      <c r="K148" s="70"/>
      <c r="L148" s="70"/>
      <c r="M148" s="70"/>
      <c r="N148" s="70"/>
      <c r="O148" s="70"/>
      <c r="P148" s="70"/>
      <c r="Q148" s="70"/>
      <c r="R148" s="70"/>
      <c r="S148" s="70"/>
      <c r="T148" s="70"/>
      <c r="U148" s="70"/>
      <c r="V148" s="70"/>
      <c r="W148" s="70"/>
      <c r="X148" s="70"/>
      <c r="Y148" s="70"/>
      <c r="Z148" s="70"/>
      <c r="AA148" s="70"/>
      <c r="AB148" s="70"/>
      <c r="AC148" s="70"/>
      <c r="AD148" s="70"/>
      <c r="AE148" s="70"/>
      <c r="AF148" s="70"/>
      <c r="AG148" s="70"/>
      <c r="AH148" s="70"/>
      <c r="AI148" s="70"/>
      <c r="AJ148" s="70"/>
      <c r="AK148" s="70"/>
      <c r="AL148" s="70"/>
      <c r="AM148" s="70"/>
      <c r="AN148" s="70"/>
      <c r="AO148" s="70"/>
      <c r="AP148" s="70"/>
      <c r="AQ148" s="70"/>
      <c r="AR148" s="70"/>
      <c r="AS148" s="70"/>
      <c r="AT148" s="70"/>
      <c r="AU148" s="70"/>
      <c r="AV148" s="70"/>
      <c r="AW148" s="70"/>
    </row>
    <row r="149" spans="3:49">
      <c r="C149" s="70"/>
      <c r="D149" s="70"/>
      <c r="E149" s="70"/>
      <c r="F149" s="70"/>
      <c r="G149" s="70"/>
      <c r="H149" s="70"/>
      <c r="I149" s="70"/>
      <c r="J149" s="70"/>
      <c r="K149" s="70"/>
      <c r="L149" s="70"/>
      <c r="M149" s="70"/>
      <c r="N149" s="70"/>
      <c r="O149" s="70"/>
      <c r="P149" s="70"/>
      <c r="Q149" s="70"/>
      <c r="R149" s="70"/>
      <c r="S149" s="70"/>
      <c r="T149" s="70"/>
      <c r="U149" s="70"/>
      <c r="V149" s="70"/>
      <c r="W149" s="70"/>
      <c r="X149" s="70"/>
      <c r="Y149" s="70"/>
      <c r="Z149" s="70"/>
      <c r="AA149" s="70"/>
      <c r="AB149" s="70"/>
      <c r="AC149" s="70"/>
      <c r="AD149" s="70"/>
      <c r="AE149" s="70"/>
      <c r="AF149" s="70"/>
      <c r="AG149" s="70"/>
      <c r="AH149" s="70"/>
      <c r="AI149" s="70"/>
      <c r="AJ149" s="70"/>
      <c r="AK149" s="70"/>
      <c r="AL149" s="70"/>
      <c r="AM149" s="70"/>
      <c r="AN149" s="70"/>
      <c r="AO149" s="70"/>
      <c r="AP149" s="70"/>
      <c r="AQ149" s="70"/>
      <c r="AR149" s="70"/>
      <c r="AS149" s="70"/>
      <c r="AT149" s="70"/>
      <c r="AU149" s="70"/>
      <c r="AV149" s="70"/>
      <c r="AW149" s="70"/>
    </row>
    <row r="150" spans="3:49">
      <c r="C150" s="70"/>
      <c r="D150" s="70"/>
      <c r="E150" s="70"/>
      <c r="F150" s="70"/>
      <c r="G150" s="70"/>
      <c r="H150" s="70"/>
      <c r="I150" s="70"/>
      <c r="J150" s="70"/>
      <c r="K150" s="70"/>
      <c r="L150" s="70"/>
      <c r="M150" s="70"/>
      <c r="N150" s="70"/>
      <c r="O150" s="70"/>
      <c r="P150" s="70"/>
      <c r="Q150" s="70"/>
      <c r="R150" s="70"/>
      <c r="S150" s="70"/>
      <c r="T150" s="70"/>
      <c r="U150" s="70"/>
      <c r="V150" s="70"/>
      <c r="W150" s="70"/>
      <c r="X150" s="70"/>
      <c r="Y150" s="70"/>
      <c r="Z150" s="70"/>
      <c r="AA150" s="70"/>
      <c r="AB150" s="70"/>
      <c r="AC150" s="70"/>
      <c r="AD150" s="70"/>
      <c r="AE150" s="70"/>
      <c r="AF150" s="70"/>
      <c r="AG150" s="70"/>
      <c r="AH150" s="70"/>
      <c r="AI150" s="70"/>
      <c r="AJ150" s="70"/>
      <c r="AK150" s="70"/>
      <c r="AL150" s="70"/>
      <c r="AM150" s="70"/>
      <c r="AN150" s="70"/>
      <c r="AO150" s="70"/>
      <c r="AP150" s="70"/>
      <c r="AQ150" s="70"/>
      <c r="AR150" s="70"/>
      <c r="AS150" s="70"/>
      <c r="AT150" s="70"/>
      <c r="AU150" s="70"/>
      <c r="AV150" s="70"/>
      <c r="AW150" s="70"/>
    </row>
    <row r="151" spans="3:49">
      <c r="C151" s="70"/>
      <c r="D151" s="70"/>
      <c r="E151" s="70"/>
      <c r="F151" s="70"/>
      <c r="G151" s="70"/>
      <c r="H151" s="70"/>
      <c r="I151" s="70"/>
      <c r="J151" s="70"/>
      <c r="K151" s="70"/>
      <c r="L151" s="70"/>
      <c r="M151" s="70"/>
      <c r="N151" s="70"/>
      <c r="O151" s="70"/>
      <c r="P151" s="70"/>
      <c r="Q151" s="70"/>
      <c r="R151" s="70"/>
      <c r="S151" s="70"/>
      <c r="T151" s="70"/>
      <c r="U151" s="70"/>
      <c r="V151" s="70"/>
      <c r="W151" s="70"/>
      <c r="X151" s="70"/>
      <c r="Y151" s="70"/>
      <c r="Z151" s="70"/>
      <c r="AA151" s="70"/>
      <c r="AB151" s="70"/>
      <c r="AC151" s="70"/>
      <c r="AD151" s="70"/>
      <c r="AE151" s="70"/>
      <c r="AF151" s="70"/>
      <c r="AG151" s="70"/>
      <c r="AH151" s="70"/>
      <c r="AI151" s="70"/>
      <c r="AJ151" s="70"/>
      <c r="AK151" s="70"/>
      <c r="AL151" s="70"/>
      <c r="AM151" s="70"/>
      <c r="AN151" s="70"/>
      <c r="AO151" s="70"/>
      <c r="AP151" s="70"/>
      <c r="AQ151" s="70"/>
      <c r="AR151" s="70"/>
      <c r="AS151" s="70"/>
      <c r="AT151" s="70"/>
      <c r="AU151" s="70"/>
      <c r="AV151" s="70"/>
      <c r="AW151" s="70"/>
    </row>
    <row r="152" spans="3:49">
      <c r="C152" s="70"/>
      <c r="D152" s="70"/>
      <c r="E152" s="70"/>
      <c r="F152" s="70"/>
      <c r="G152" s="70"/>
      <c r="H152" s="70"/>
      <c r="I152" s="70"/>
      <c r="J152" s="70"/>
      <c r="K152" s="70"/>
      <c r="L152" s="70"/>
      <c r="M152" s="70"/>
      <c r="N152" s="70"/>
      <c r="O152" s="70"/>
      <c r="P152" s="70"/>
      <c r="Q152" s="70"/>
      <c r="R152" s="70"/>
      <c r="S152" s="70"/>
      <c r="T152" s="70"/>
      <c r="U152" s="70"/>
      <c r="V152" s="70"/>
      <c r="W152" s="70"/>
      <c r="X152" s="70"/>
      <c r="Y152" s="70"/>
      <c r="Z152" s="70"/>
      <c r="AA152" s="70"/>
      <c r="AB152" s="70"/>
      <c r="AC152" s="70"/>
      <c r="AD152" s="70"/>
      <c r="AE152" s="70"/>
      <c r="AF152" s="70"/>
      <c r="AG152" s="70"/>
      <c r="AH152" s="70"/>
      <c r="AI152" s="70"/>
      <c r="AJ152" s="70"/>
      <c r="AK152" s="70"/>
      <c r="AL152" s="70"/>
      <c r="AM152" s="70"/>
      <c r="AN152" s="70"/>
      <c r="AO152" s="70"/>
      <c r="AP152" s="70"/>
      <c r="AQ152" s="70"/>
      <c r="AR152" s="70"/>
      <c r="AS152" s="70"/>
      <c r="AT152" s="70"/>
      <c r="AU152" s="70"/>
      <c r="AV152" s="70"/>
      <c r="AW152" s="70"/>
    </row>
    <row r="153" spans="3:49">
      <c r="C153" s="70"/>
      <c r="D153" s="70"/>
      <c r="E153" s="70"/>
      <c r="F153" s="70"/>
      <c r="G153" s="70"/>
      <c r="H153" s="70"/>
      <c r="I153" s="70"/>
      <c r="J153" s="70"/>
      <c r="K153" s="70"/>
      <c r="L153" s="70"/>
      <c r="M153" s="70"/>
      <c r="N153" s="70"/>
      <c r="O153" s="70"/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0"/>
      <c r="AA153" s="70"/>
      <c r="AB153" s="70"/>
      <c r="AC153" s="70"/>
      <c r="AD153" s="70"/>
      <c r="AE153" s="70"/>
      <c r="AF153" s="70"/>
      <c r="AG153" s="70"/>
      <c r="AH153" s="70"/>
      <c r="AI153" s="70"/>
      <c r="AJ153" s="70"/>
      <c r="AK153" s="70"/>
      <c r="AL153" s="70"/>
      <c r="AM153" s="70"/>
      <c r="AN153" s="70"/>
      <c r="AO153" s="70"/>
      <c r="AP153" s="70"/>
      <c r="AQ153" s="70"/>
      <c r="AR153" s="70"/>
      <c r="AS153" s="70"/>
      <c r="AT153" s="70"/>
      <c r="AU153" s="70"/>
      <c r="AV153" s="70"/>
      <c r="AW153" s="70"/>
    </row>
    <row r="154" spans="3:49">
      <c r="C154" s="70"/>
      <c r="D154" s="70"/>
      <c r="E154" s="70"/>
      <c r="F154" s="70"/>
      <c r="G154" s="70"/>
      <c r="H154" s="70"/>
      <c r="I154" s="70"/>
      <c r="J154" s="70"/>
      <c r="K154" s="70"/>
      <c r="L154" s="70"/>
      <c r="M154" s="70"/>
      <c r="N154" s="70"/>
      <c r="O154" s="70"/>
      <c r="P154" s="70"/>
      <c r="Q154" s="70"/>
      <c r="R154" s="70"/>
      <c r="S154" s="70"/>
      <c r="T154" s="70"/>
      <c r="U154" s="70"/>
      <c r="V154" s="70"/>
      <c r="W154" s="70"/>
      <c r="X154" s="70"/>
      <c r="Y154" s="70"/>
      <c r="Z154" s="70"/>
      <c r="AA154" s="70"/>
      <c r="AB154" s="70"/>
      <c r="AC154" s="70"/>
      <c r="AD154" s="70"/>
      <c r="AE154" s="70"/>
      <c r="AF154" s="70"/>
      <c r="AG154" s="70"/>
      <c r="AH154" s="70"/>
      <c r="AI154" s="70"/>
      <c r="AJ154" s="70"/>
      <c r="AK154" s="70"/>
      <c r="AL154" s="70"/>
      <c r="AM154" s="70"/>
      <c r="AN154" s="70"/>
      <c r="AO154" s="70"/>
      <c r="AP154" s="70"/>
      <c r="AQ154" s="70"/>
      <c r="AR154" s="70"/>
      <c r="AS154" s="70"/>
      <c r="AT154" s="70"/>
      <c r="AU154" s="70"/>
      <c r="AV154" s="70"/>
      <c r="AW154" s="70"/>
    </row>
    <row r="155" spans="3:49">
      <c r="C155" s="70"/>
      <c r="D155" s="70"/>
      <c r="E155" s="70"/>
      <c r="F155" s="70"/>
      <c r="G155" s="70"/>
      <c r="H155" s="70"/>
      <c r="I155" s="70"/>
      <c r="J155" s="70"/>
      <c r="K155" s="70"/>
      <c r="L155" s="70"/>
      <c r="M155" s="70"/>
      <c r="N155" s="70"/>
      <c r="O155" s="70"/>
      <c r="P155" s="70"/>
      <c r="Q155" s="70"/>
      <c r="R155" s="70"/>
      <c r="S155" s="70"/>
      <c r="T155" s="70"/>
      <c r="U155" s="70"/>
      <c r="V155" s="70"/>
      <c r="W155" s="70"/>
      <c r="X155" s="70"/>
      <c r="Y155" s="70"/>
      <c r="Z155" s="70"/>
      <c r="AA155" s="70"/>
      <c r="AB155" s="70"/>
      <c r="AC155" s="70"/>
      <c r="AD155" s="70"/>
      <c r="AE155" s="70"/>
      <c r="AF155" s="70"/>
      <c r="AG155" s="70"/>
      <c r="AH155" s="70"/>
      <c r="AI155" s="70"/>
      <c r="AJ155" s="70"/>
      <c r="AK155" s="70"/>
      <c r="AL155" s="70"/>
      <c r="AM155" s="70"/>
      <c r="AN155" s="70"/>
      <c r="AO155" s="70"/>
      <c r="AP155" s="70"/>
      <c r="AQ155" s="70"/>
      <c r="AR155" s="70"/>
      <c r="AS155" s="70"/>
      <c r="AT155" s="70"/>
      <c r="AU155" s="70"/>
      <c r="AV155" s="70"/>
      <c r="AW155" s="70"/>
    </row>
    <row r="156" spans="3:49">
      <c r="C156" s="70"/>
      <c r="D156" s="70"/>
      <c r="E156" s="70"/>
      <c r="F156" s="70"/>
      <c r="G156" s="70"/>
      <c r="H156" s="70"/>
      <c r="I156" s="70"/>
      <c r="J156" s="70"/>
      <c r="K156" s="70"/>
      <c r="L156" s="70"/>
      <c r="M156" s="70"/>
      <c r="N156" s="70"/>
      <c r="O156" s="70"/>
      <c r="P156" s="70"/>
      <c r="Q156" s="70"/>
      <c r="R156" s="70"/>
      <c r="S156" s="70"/>
      <c r="T156" s="70"/>
      <c r="U156" s="70"/>
      <c r="V156" s="70"/>
      <c r="W156" s="70"/>
      <c r="X156" s="70"/>
      <c r="Y156" s="70"/>
      <c r="Z156" s="70"/>
      <c r="AA156" s="70"/>
      <c r="AB156" s="70"/>
      <c r="AC156" s="70"/>
      <c r="AD156" s="70"/>
      <c r="AE156" s="70"/>
      <c r="AF156" s="70"/>
      <c r="AG156" s="70"/>
      <c r="AH156" s="70"/>
      <c r="AI156" s="70"/>
      <c r="AJ156" s="70"/>
      <c r="AK156" s="70"/>
      <c r="AL156" s="70"/>
      <c r="AM156" s="70"/>
      <c r="AN156" s="70"/>
      <c r="AO156" s="70"/>
      <c r="AP156" s="70"/>
      <c r="AQ156" s="70"/>
      <c r="AR156" s="70"/>
      <c r="AS156" s="70"/>
      <c r="AT156" s="70"/>
      <c r="AU156" s="70"/>
      <c r="AV156" s="70"/>
      <c r="AW156" s="70"/>
    </row>
    <row r="157" spans="3:49">
      <c r="C157" s="70"/>
      <c r="D157" s="70"/>
      <c r="E157" s="70"/>
      <c r="F157" s="70"/>
      <c r="G157" s="70"/>
      <c r="H157" s="70"/>
      <c r="I157" s="70"/>
      <c r="J157" s="70"/>
      <c r="K157" s="70"/>
      <c r="L157" s="70"/>
      <c r="M157" s="70"/>
      <c r="N157" s="70"/>
      <c r="O157" s="70"/>
      <c r="P157" s="70"/>
      <c r="Q157" s="70"/>
      <c r="R157" s="70"/>
      <c r="S157" s="70"/>
      <c r="T157" s="70"/>
      <c r="U157" s="70"/>
      <c r="V157" s="70"/>
      <c r="W157" s="70"/>
      <c r="X157" s="70"/>
      <c r="Y157" s="70"/>
      <c r="Z157" s="70"/>
      <c r="AA157" s="70"/>
      <c r="AB157" s="70"/>
      <c r="AC157" s="70"/>
      <c r="AD157" s="70"/>
      <c r="AE157" s="70"/>
      <c r="AF157" s="70"/>
      <c r="AG157" s="70"/>
      <c r="AH157" s="70"/>
      <c r="AI157" s="70"/>
      <c r="AJ157" s="70"/>
      <c r="AK157" s="70"/>
      <c r="AL157" s="70"/>
      <c r="AM157" s="70"/>
      <c r="AN157" s="70"/>
      <c r="AO157" s="70"/>
      <c r="AP157" s="70"/>
      <c r="AQ157" s="70"/>
      <c r="AR157" s="70"/>
      <c r="AS157" s="70"/>
      <c r="AT157" s="70"/>
      <c r="AU157" s="70"/>
      <c r="AV157" s="70"/>
      <c r="AW157" s="70"/>
    </row>
    <row r="158" spans="3:49">
      <c r="C158" s="70"/>
      <c r="D158" s="70"/>
      <c r="E158" s="70"/>
      <c r="F158" s="70"/>
      <c r="G158" s="70"/>
      <c r="H158" s="70"/>
      <c r="I158" s="70"/>
      <c r="J158" s="70"/>
      <c r="K158" s="70"/>
      <c r="L158" s="70"/>
      <c r="M158" s="70"/>
      <c r="N158" s="70"/>
      <c r="O158" s="70"/>
      <c r="P158" s="70"/>
      <c r="Q158" s="70"/>
      <c r="R158" s="70"/>
      <c r="S158" s="70"/>
      <c r="T158" s="70"/>
      <c r="U158" s="70"/>
      <c r="V158" s="70"/>
      <c r="W158" s="70"/>
      <c r="X158" s="70"/>
      <c r="Y158" s="70"/>
      <c r="Z158" s="70"/>
      <c r="AA158" s="70"/>
      <c r="AB158" s="70"/>
      <c r="AC158" s="70"/>
      <c r="AD158" s="70"/>
      <c r="AE158" s="70"/>
      <c r="AF158" s="70"/>
      <c r="AG158" s="70"/>
      <c r="AH158" s="70"/>
      <c r="AI158" s="70"/>
      <c r="AJ158" s="70"/>
      <c r="AK158" s="70"/>
      <c r="AL158" s="70"/>
      <c r="AM158" s="70"/>
      <c r="AN158" s="70"/>
      <c r="AO158" s="70"/>
      <c r="AP158" s="70"/>
      <c r="AQ158" s="70"/>
      <c r="AR158" s="70"/>
      <c r="AS158" s="70"/>
      <c r="AT158" s="70"/>
      <c r="AU158" s="70"/>
      <c r="AV158" s="70"/>
      <c r="AW158" s="70"/>
    </row>
    <row r="159" spans="3:49">
      <c r="C159" s="70"/>
      <c r="D159" s="70"/>
      <c r="E159" s="70"/>
      <c r="F159" s="70"/>
      <c r="G159" s="70"/>
      <c r="H159" s="70"/>
      <c r="I159" s="70"/>
      <c r="J159" s="70"/>
      <c r="K159" s="70"/>
      <c r="L159" s="70"/>
      <c r="M159" s="70"/>
      <c r="N159" s="70"/>
      <c r="O159" s="70"/>
      <c r="P159" s="70"/>
      <c r="Q159" s="70"/>
      <c r="R159" s="70"/>
      <c r="S159" s="70"/>
      <c r="T159" s="70"/>
      <c r="U159" s="70"/>
      <c r="V159" s="70"/>
      <c r="W159" s="70"/>
      <c r="X159" s="70"/>
      <c r="Y159" s="70"/>
      <c r="Z159" s="70"/>
      <c r="AA159" s="70"/>
      <c r="AB159" s="70"/>
      <c r="AC159" s="70"/>
      <c r="AD159" s="70"/>
      <c r="AE159" s="70"/>
      <c r="AF159" s="70"/>
      <c r="AG159" s="70"/>
      <c r="AH159" s="70"/>
      <c r="AI159" s="70"/>
      <c r="AJ159" s="70"/>
      <c r="AK159" s="70"/>
      <c r="AL159" s="70"/>
      <c r="AM159" s="70"/>
      <c r="AN159" s="70"/>
      <c r="AO159" s="70"/>
      <c r="AP159" s="70"/>
      <c r="AQ159" s="70"/>
      <c r="AR159" s="70"/>
      <c r="AS159" s="70"/>
      <c r="AT159" s="70"/>
      <c r="AU159" s="70"/>
      <c r="AV159" s="70"/>
      <c r="AW159" s="70"/>
    </row>
    <row r="160" spans="3:49">
      <c r="C160" s="70"/>
      <c r="D160" s="70"/>
      <c r="E160" s="70"/>
      <c r="F160" s="70"/>
      <c r="G160" s="70"/>
      <c r="H160" s="70"/>
      <c r="I160" s="70"/>
      <c r="J160" s="70"/>
      <c r="K160" s="70"/>
      <c r="L160" s="70"/>
      <c r="M160" s="70"/>
      <c r="N160" s="70"/>
      <c r="O160" s="70"/>
      <c r="P160" s="70"/>
      <c r="Q160" s="70"/>
      <c r="R160" s="70"/>
      <c r="S160" s="70"/>
      <c r="T160" s="70"/>
      <c r="U160" s="70"/>
      <c r="V160" s="70"/>
      <c r="W160" s="70"/>
      <c r="X160" s="70"/>
      <c r="Y160" s="70"/>
      <c r="Z160" s="70"/>
      <c r="AA160" s="70"/>
      <c r="AB160" s="70"/>
      <c r="AC160" s="70"/>
      <c r="AD160" s="70"/>
      <c r="AE160" s="70"/>
      <c r="AF160" s="70"/>
      <c r="AG160" s="70"/>
      <c r="AH160" s="70"/>
      <c r="AI160" s="70"/>
      <c r="AJ160" s="70"/>
      <c r="AK160" s="70"/>
      <c r="AL160" s="70"/>
      <c r="AM160" s="70"/>
      <c r="AN160" s="70"/>
      <c r="AO160" s="70"/>
      <c r="AP160" s="70"/>
      <c r="AQ160" s="70"/>
      <c r="AR160" s="70"/>
      <c r="AS160" s="70"/>
      <c r="AT160" s="70"/>
      <c r="AU160" s="70"/>
      <c r="AV160" s="70"/>
      <c r="AW160" s="70"/>
    </row>
    <row r="161" spans="3:49">
      <c r="C161" s="70"/>
      <c r="D161" s="70"/>
      <c r="E161" s="70"/>
      <c r="F161" s="70"/>
      <c r="G161" s="70"/>
      <c r="H161" s="70"/>
      <c r="I161" s="70"/>
      <c r="J161" s="70"/>
      <c r="K161" s="70"/>
      <c r="L161" s="70"/>
      <c r="M161" s="70"/>
      <c r="N161" s="70"/>
      <c r="O161" s="70"/>
      <c r="P161" s="70"/>
      <c r="Q161" s="70"/>
      <c r="R161" s="70"/>
      <c r="S161" s="70"/>
      <c r="T161" s="70"/>
      <c r="U161" s="70"/>
      <c r="V161" s="70"/>
      <c r="W161" s="70"/>
      <c r="X161" s="70"/>
      <c r="Y161" s="70"/>
      <c r="Z161" s="70"/>
      <c r="AA161" s="70"/>
      <c r="AB161" s="70"/>
      <c r="AC161" s="70"/>
      <c r="AD161" s="70"/>
      <c r="AE161" s="70"/>
      <c r="AF161" s="70"/>
      <c r="AG161" s="70"/>
      <c r="AH161" s="70"/>
      <c r="AI161" s="70"/>
      <c r="AJ161" s="70"/>
      <c r="AK161" s="70"/>
      <c r="AL161" s="70"/>
      <c r="AM161" s="70"/>
      <c r="AN161" s="70"/>
      <c r="AO161" s="70"/>
      <c r="AP161" s="70"/>
      <c r="AQ161" s="70"/>
      <c r="AR161" s="70"/>
      <c r="AS161" s="70"/>
      <c r="AT161" s="70"/>
      <c r="AU161" s="70"/>
      <c r="AV161" s="70"/>
      <c r="AW161" s="70"/>
    </row>
    <row r="162" spans="3:49">
      <c r="C162" s="70"/>
      <c r="D162" s="70"/>
      <c r="E162" s="70"/>
      <c r="F162" s="70"/>
      <c r="G162" s="70"/>
      <c r="H162" s="70"/>
      <c r="I162" s="70"/>
      <c r="J162" s="70"/>
      <c r="K162" s="70"/>
      <c r="L162" s="70"/>
      <c r="M162" s="70"/>
      <c r="N162" s="70"/>
      <c r="O162" s="70"/>
      <c r="P162" s="70"/>
      <c r="Q162" s="70"/>
      <c r="R162" s="70"/>
      <c r="S162" s="70"/>
      <c r="T162" s="70"/>
      <c r="U162" s="70"/>
      <c r="V162" s="70"/>
      <c r="W162" s="70"/>
      <c r="X162" s="70"/>
      <c r="Y162" s="70"/>
      <c r="Z162" s="70"/>
      <c r="AA162" s="70"/>
      <c r="AB162" s="70"/>
      <c r="AC162" s="70"/>
      <c r="AD162" s="70"/>
      <c r="AE162" s="70"/>
      <c r="AF162" s="70"/>
      <c r="AG162" s="70"/>
      <c r="AH162" s="70"/>
      <c r="AI162" s="70"/>
      <c r="AJ162" s="70"/>
      <c r="AK162" s="70"/>
      <c r="AL162" s="70"/>
      <c r="AM162" s="70"/>
      <c r="AN162" s="70"/>
      <c r="AO162" s="70"/>
      <c r="AP162" s="70"/>
      <c r="AQ162" s="70"/>
      <c r="AR162" s="70"/>
      <c r="AS162" s="70"/>
      <c r="AT162" s="70"/>
      <c r="AU162" s="70"/>
      <c r="AV162" s="70"/>
      <c r="AW162" s="70"/>
    </row>
    <row r="163" spans="3:49">
      <c r="C163" s="70"/>
      <c r="D163" s="70"/>
      <c r="E163" s="70"/>
      <c r="F163" s="70"/>
      <c r="G163" s="70"/>
      <c r="H163" s="70"/>
      <c r="I163" s="70"/>
      <c r="J163" s="70"/>
      <c r="K163" s="70"/>
      <c r="L163" s="70"/>
      <c r="M163" s="70"/>
      <c r="N163" s="70"/>
      <c r="O163" s="70"/>
      <c r="P163" s="70"/>
      <c r="Q163" s="70"/>
      <c r="R163" s="70"/>
      <c r="S163" s="70"/>
      <c r="T163" s="70"/>
      <c r="U163" s="70"/>
      <c r="V163" s="70"/>
      <c r="W163" s="70"/>
      <c r="X163" s="70"/>
      <c r="Y163" s="70"/>
      <c r="Z163" s="70"/>
      <c r="AA163" s="70"/>
      <c r="AB163" s="70"/>
      <c r="AC163" s="70"/>
      <c r="AD163" s="70"/>
      <c r="AE163" s="70"/>
      <c r="AF163" s="70"/>
      <c r="AG163" s="70"/>
      <c r="AH163" s="70"/>
      <c r="AI163" s="70"/>
      <c r="AJ163" s="70"/>
      <c r="AK163" s="70"/>
      <c r="AL163" s="70"/>
      <c r="AM163" s="70"/>
      <c r="AN163" s="70"/>
      <c r="AO163" s="70"/>
      <c r="AP163" s="70"/>
      <c r="AQ163" s="70"/>
      <c r="AR163" s="70"/>
      <c r="AS163" s="70"/>
      <c r="AT163" s="70"/>
      <c r="AU163" s="70"/>
      <c r="AV163" s="70"/>
      <c r="AW163" s="70"/>
    </row>
    <row r="164" spans="3:49">
      <c r="C164" s="70"/>
      <c r="D164" s="70"/>
      <c r="E164" s="70"/>
      <c r="F164" s="70"/>
      <c r="G164" s="70"/>
      <c r="H164" s="70"/>
      <c r="I164" s="70"/>
      <c r="J164" s="70"/>
      <c r="K164" s="70"/>
      <c r="L164" s="70"/>
      <c r="M164" s="70"/>
      <c r="N164" s="70"/>
      <c r="O164" s="70"/>
      <c r="P164" s="70"/>
      <c r="Q164" s="70"/>
      <c r="R164" s="70"/>
      <c r="S164" s="70"/>
      <c r="T164" s="70"/>
      <c r="U164" s="70"/>
      <c r="V164" s="70"/>
      <c r="W164" s="70"/>
      <c r="X164" s="70"/>
      <c r="Y164" s="70"/>
      <c r="Z164" s="70"/>
      <c r="AA164" s="70"/>
      <c r="AB164" s="70"/>
      <c r="AC164" s="70"/>
      <c r="AD164" s="70"/>
      <c r="AE164" s="70"/>
      <c r="AF164" s="70"/>
      <c r="AG164" s="70"/>
      <c r="AH164" s="70"/>
      <c r="AI164" s="70"/>
      <c r="AJ164" s="70"/>
      <c r="AK164" s="70"/>
      <c r="AL164" s="70"/>
      <c r="AM164" s="70"/>
      <c r="AN164" s="70"/>
      <c r="AO164" s="70"/>
      <c r="AP164" s="70"/>
      <c r="AQ164" s="70"/>
      <c r="AR164" s="70"/>
      <c r="AS164" s="70"/>
      <c r="AT164" s="70"/>
      <c r="AU164" s="70"/>
      <c r="AV164" s="70"/>
      <c r="AW164" s="70"/>
    </row>
    <row r="165" spans="3:49">
      <c r="C165" s="70"/>
      <c r="D165" s="70"/>
      <c r="E165" s="70"/>
      <c r="F165" s="70"/>
      <c r="G165" s="70"/>
      <c r="H165" s="70"/>
      <c r="I165" s="70"/>
      <c r="J165" s="70"/>
      <c r="K165" s="70"/>
      <c r="L165" s="70"/>
      <c r="M165" s="70"/>
      <c r="N165" s="70"/>
      <c r="O165" s="70"/>
      <c r="P165" s="70"/>
      <c r="Q165" s="70"/>
      <c r="R165" s="70"/>
      <c r="S165" s="70"/>
      <c r="T165" s="70"/>
      <c r="U165" s="70"/>
      <c r="V165" s="70"/>
      <c r="W165" s="70"/>
      <c r="X165" s="70"/>
      <c r="Y165" s="70"/>
      <c r="Z165" s="70"/>
      <c r="AA165" s="70"/>
      <c r="AB165" s="70"/>
      <c r="AC165" s="70"/>
      <c r="AD165" s="70"/>
      <c r="AE165" s="70"/>
      <c r="AF165" s="70"/>
      <c r="AG165" s="70"/>
      <c r="AH165" s="70"/>
      <c r="AI165" s="70"/>
      <c r="AJ165" s="70"/>
      <c r="AK165" s="70"/>
      <c r="AL165" s="70"/>
      <c r="AM165" s="70"/>
      <c r="AN165" s="70"/>
      <c r="AO165" s="70"/>
      <c r="AP165" s="70"/>
      <c r="AQ165" s="70"/>
      <c r="AR165" s="70"/>
      <c r="AS165" s="70"/>
      <c r="AT165" s="70"/>
      <c r="AU165" s="70"/>
      <c r="AV165" s="70"/>
      <c r="AW165" s="70"/>
    </row>
    <row r="166" spans="3:49">
      <c r="C166" s="70"/>
      <c r="D166" s="70"/>
      <c r="E166" s="70"/>
      <c r="F166" s="70"/>
      <c r="G166" s="70"/>
      <c r="H166" s="70"/>
      <c r="I166" s="70"/>
      <c r="J166" s="70"/>
      <c r="K166" s="70"/>
      <c r="L166" s="70"/>
      <c r="M166" s="70"/>
      <c r="N166" s="70"/>
      <c r="O166" s="70"/>
      <c r="P166" s="70"/>
      <c r="Q166" s="70"/>
      <c r="R166" s="70"/>
      <c r="S166" s="70"/>
      <c r="T166" s="70"/>
      <c r="U166" s="70"/>
      <c r="V166" s="70"/>
      <c r="W166" s="70"/>
      <c r="X166" s="70"/>
      <c r="Y166" s="70"/>
      <c r="Z166" s="70"/>
      <c r="AA166" s="70"/>
      <c r="AB166" s="70"/>
      <c r="AC166" s="70"/>
      <c r="AD166" s="70"/>
      <c r="AE166" s="70"/>
      <c r="AF166" s="70"/>
      <c r="AG166" s="70"/>
      <c r="AH166" s="70"/>
      <c r="AI166" s="70"/>
      <c r="AJ166" s="70"/>
      <c r="AK166" s="70"/>
      <c r="AL166" s="70"/>
      <c r="AM166" s="70"/>
      <c r="AN166" s="70"/>
      <c r="AO166" s="70"/>
      <c r="AP166" s="70"/>
      <c r="AQ166" s="70"/>
      <c r="AR166" s="70"/>
      <c r="AS166" s="70"/>
      <c r="AT166" s="70"/>
      <c r="AU166" s="70"/>
      <c r="AV166" s="70"/>
      <c r="AW166" s="70"/>
    </row>
    <row r="167" spans="3:49">
      <c r="C167" s="70"/>
      <c r="D167" s="70"/>
      <c r="E167" s="70"/>
      <c r="F167" s="70"/>
      <c r="G167" s="70"/>
      <c r="H167" s="70"/>
      <c r="I167" s="70"/>
      <c r="J167" s="70"/>
      <c r="K167" s="70"/>
      <c r="L167" s="70"/>
      <c r="M167" s="70"/>
      <c r="N167" s="70"/>
      <c r="O167" s="70"/>
      <c r="P167" s="70"/>
      <c r="Q167" s="70"/>
      <c r="R167" s="70"/>
      <c r="S167" s="70"/>
      <c r="T167" s="70"/>
      <c r="U167" s="70"/>
      <c r="V167" s="70"/>
      <c r="W167" s="70"/>
      <c r="X167" s="70"/>
      <c r="Y167" s="70"/>
      <c r="Z167" s="70"/>
      <c r="AA167" s="70"/>
      <c r="AB167" s="70"/>
      <c r="AC167" s="70"/>
      <c r="AD167" s="70"/>
      <c r="AE167" s="70"/>
      <c r="AF167" s="70"/>
      <c r="AG167" s="70"/>
      <c r="AH167" s="70"/>
      <c r="AI167" s="70"/>
      <c r="AJ167" s="70"/>
      <c r="AK167" s="70"/>
      <c r="AL167" s="70"/>
      <c r="AM167" s="70"/>
      <c r="AN167" s="70"/>
      <c r="AO167" s="70"/>
      <c r="AP167" s="70"/>
      <c r="AQ167" s="70"/>
      <c r="AR167" s="70"/>
      <c r="AS167" s="70"/>
      <c r="AT167" s="70"/>
      <c r="AU167" s="70"/>
      <c r="AV167" s="70"/>
      <c r="AW167" s="70"/>
    </row>
    <row r="168" spans="3:49">
      <c r="C168" s="70"/>
      <c r="D168" s="70"/>
      <c r="E168" s="70"/>
      <c r="F168" s="70"/>
      <c r="G168" s="70"/>
      <c r="H168" s="70"/>
      <c r="I168" s="70"/>
      <c r="J168" s="70"/>
      <c r="K168" s="70"/>
      <c r="L168" s="70"/>
      <c r="M168" s="70"/>
      <c r="N168" s="70"/>
      <c r="O168" s="70"/>
      <c r="P168" s="70"/>
      <c r="Q168" s="70"/>
      <c r="R168" s="70"/>
      <c r="S168" s="70"/>
      <c r="T168" s="70"/>
      <c r="U168" s="70"/>
      <c r="V168" s="70"/>
      <c r="W168" s="70"/>
      <c r="X168" s="70"/>
      <c r="Y168" s="70"/>
      <c r="Z168" s="70"/>
      <c r="AA168" s="70"/>
      <c r="AB168" s="70"/>
      <c r="AC168" s="70"/>
      <c r="AD168" s="70"/>
      <c r="AE168" s="70"/>
      <c r="AF168" s="70"/>
      <c r="AG168" s="70"/>
      <c r="AH168" s="70"/>
      <c r="AI168" s="70"/>
      <c r="AJ168" s="70"/>
      <c r="AK168" s="70"/>
      <c r="AL168" s="70"/>
      <c r="AM168" s="70"/>
      <c r="AN168" s="70"/>
      <c r="AO168" s="70"/>
      <c r="AP168" s="70"/>
      <c r="AQ168" s="70"/>
      <c r="AR168" s="70"/>
      <c r="AS168" s="70"/>
      <c r="AT168" s="70"/>
      <c r="AU168" s="70"/>
      <c r="AV168" s="70"/>
      <c r="AW168" s="70"/>
    </row>
    <row r="169" spans="3:49">
      <c r="C169" s="70"/>
      <c r="D169" s="70"/>
      <c r="E169" s="70"/>
      <c r="F169" s="70"/>
      <c r="G169" s="70"/>
      <c r="H169" s="70"/>
      <c r="I169" s="70"/>
      <c r="J169" s="70"/>
      <c r="K169" s="70"/>
      <c r="L169" s="70"/>
      <c r="M169" s="70"/>
      <c r="N169" s="70"/>
      <c r="O169" s="70"/>
      <c r="P169" s="70"/>
      <c r="Q169" s="70"/>
      <c r="R169" s="70"/>
      <c r="S169" s="70"/>
      <c r="T169" s="70"/>
      <c r="U169" s="70"/>
      <c r="V169" s="70"/>
      <c r="W169" s="70"/>
      <c r="X169" s="70"/>
      <c r="Y169" s="70"/>
      <c r="Z169" s="70"/>
      <c r="AA169" s="70"/>
      <c r="AB169" s="70"/>
      <c r="AC169" s="70"/>
      <c r="AD169" s="70"/>
      <c r="AE169" s="70"/>
      <c r="AF169" s="70"/>
      <c r="AG169" s="70"/>
      <c r="AH169" s="70"/>
      <c r="AI169" s="70"/>
      <c r="AJ169" s="70"/>
      <c r="AK169" s="70"/>
      <c r="AL169" s="70"/>
      <c r="AM169" s="70"/>
      <c r="AN169" s="70"/>
      <c r="AO169" s="70"/>
      <c r="AP169" s="70"/>
      <c r="AQ169" s="70"/>
      <c r="AR169" s="70"/>
      <c r="AS169" s="70"/>
      <c r="AT169" s="70"/>
      <c r="AU169" s="70"/>
      <c r="AV169" s="70"/>
      <c r="AW169" s="70"/>
    </row>
    <row r="170" spans="3:49">
      <c r="C170" s="70"/>
      <c r="D170" s="70"/>
      <c r="E170" s="70"/>
      <c r="F170" s="70"/>
      <c r="G170" s="70"/>
      <c r="H170" s="70"/>
      <c r="I170" s="70"/>
      <c r="J170" s="70"/>
      <c r="K170" s="70"/>
      <c r="L170" s="70"/>
      <c r="M170" s="70"/>
      <c r="N170" s="70"/>
      <c r="O170" s="70"/>
      <c r="P170" s="70"/>
      <c r="Q170" s="70"/>
      <c r="R170" s="70"/>
      <c r="S170" s="70"/>
      <c r="T170" s="70"/>
      <c r="U170" s="70"/>
      <c r="V170" s="70"/>
      <c r="W170" s="70"/>
      <c r="X170" s="70"/>
      <c r="Y170" s="70"/>
      <c r="Z170" s="70"/>
      <c r="AA170" s="70"/>
      <c r="AB170" s="70"/>
      <c r="AC170" s="70"/>
      <c r="AD170" s="70"/>
      <c r="AE170" s="70"/>
      <c r="AF170" s="70"/>
      <c r="AG170" s="70"/>
      <c r="AH170" s="70"/>
      <c r="AI170" s="70"/>
      <c r="AJ170" s="70"/>
      <c r="AK170" s="70"/>
      <c r="AL170" s="70"/>
      <c r="AM170" s="70"/>
      <c r="AN170" s="70"/>
      <c r="AO170" s="70"/>
      <c r="AP170" s="70"/>
      <c r="AQ170" s="70"/>
      <c r="AR170" s="70"/>
      <c r="AS170" s="70"/>
      <c r="AT170" s="70"/>
      <c r="AU170" s="70"/>
      <c r="AV170" s="70"/>
      <c r="AW170" s="70"/>
    </row>
    <row r="171" spans="3:49">
      <c r="C171" s="70"/>
      <c r="D171" s="70"/>
      <c r="E171" s="70"/>
      <c r="F171" s="70"/>
      <c r="G171" s="70"/>
      <c r="H171" s="70"/>
      <c r="I171" s="70"/>
      <c r="J171" s="70"/>
      <c r="K171" s="70"/>
      <c r="L171" s="70"/>
      <c r="M171" s="70"/>
      <c r="N171" s="70"/>
      <c r="O171" s="70"/>
      <c r="P171" s="70"/>
      <c r="Q171" s="70"/>
      <c r="R171" s="70"/>
      <c r="S171" s="70"/>
      <c r="T171" s="70"/>
      <c r="U171" s="70"/>
      <c r="V171" s="70"/>
      <c r="W171" s="70"/>
      <c r="X171" s="70"/>
      <c r="Y171" s="70"/>
      <c r="Z171" s="70"/>
      <c r="AA171" s="70"/>
      <c r="AB171" s="70"/>
      <c r="AC171" s="70"/>
      <c r="AD171" s="70"/>
      <c r="AE171" s="70"/>
      <c r="AF171" s="70"/>
      <c r="AG171" s="70"/>
      <c r="AH171" s="70"/>
      <c r="AI171" s="70"/>
      <c r="AJ171" s="70"/>
      <c r="AK171" s="70"/>
      <c r="AL171" s="70"/>
      <c r="AM171" s="70"/>
      <c r="AN171" s="70"/>
      <c r="AO171" s="70"/>
      <c r="AP171" s="70"/>
      <c r="AQ171" s="70"/>
      <c r="AR171" s="70"/>
      <c r="AS171" s="70"/>
      <c r="AT171" s="70"/>
      <c r="AU171" s="70"/>
      <c r="AV171" s="70"/>
      <c r="AW171" s="70"/>
    </row>
    <row r="172" spans="3:49">
      <c r="C172" s="70"/>
      <c r="D172" s="70"/>
      <c r="E172" s="70"/>
      <c r="F172" s="70"/>
      <c r="G172" s="70"/>
      <c r="H172" s="70"/>
      <c r="I172" s="70"/>
      <c r="J172" s="70"/>
      <c r="K172" s="70"/>
      <c r="L172" s="70"/>
      <c r="M172" s="70"/>
      <c r="N172" s="70"/>
      <c r="O172" s="70"/>
      <c r="P172" s="70"/>
      <c r="Q172" s="70"/>
      <c r="R172" s="70"/>
      <c r="S172" s="70"/>
      <c r="T172" s="70"/>
      <c r="U172" s="70"/>
      <c r="V172" s="70"/>
      <c r="W172" s="70"/>
      <c r="X172" s="70"/>
      <c r="Y172" s="70"/>
      <c r="Z172" s="70"/>
      <c r="AA172" s="70"/>
      <c r="AB172" s="70"/>
      <c r="AC172" s="70"/>
      <c r="AD172" s="70"/>
      <c r="AE172" s="70"/>
      <c r="AF172" s="70"/>
      <c r="AG172" s="70"/>
      <c r="AH172" s="70"/>
      <c r="AI172" s="70"/>
      <c r="AJ172" s="70"/>
      <c r="AK172" s="70"/>
      <c r="AL172" s="70"/>
      <c r="AM172" s="70"/>
      <c r="AN172" s="70"/>
      <c r="AO172" s="70"/>
      <c r="AP172" s="70"/>
      <c r="AQ172" s="70"/>
      <c r="AR172" s="70"/>
      <c r="AS172" s="70"/>
      <c r="AT172" s="70"/>
      <c r="AU172" s="70"/>
      <c r="AV172" s="70"/>
      <c r="AW172" s="70"/>
    </row>
    <row r="173" spans="3:49">
      <c r="C173" s="70"/>
      <c r="D173" s="70"/>
      <c r="E173" s="70"/>
      <c r="F173" s="70"/>
      <c r="G173" s="70"/>
      <c r="H173" s="70"/>
      <c r="I173" s="70"/>
      <c r="J173" s="70"/>
      <c r="K173" s="70"/>
      <c r="L173" s="70"/>
      <c r="M173" s="70"/>
      <c r="N173" s="70"/>
      <c r="O173" s="70"/>
      <c r="P173" s="70"/>
      <c r="Q173" s="70"/>
      <c r="R173" s="70"/>
      <c r="S173" s="70"/>
      <c r="T173" s="70"/>
      <c r="U173" s="70"/>
      <c r="V173" s="70"/>
      <c r="W173" s="70"/>
      <c r="X173" s="70"/>
      <c r="Y173" s="70"/>
      <c r="Z173" s="70"/>
      <c r="AA173" s="70"/>
      <c r="AB173" s="70"/>
      <c r="AC173" s="70"/>
      <c r="AD173" s="70"/>
      <c r="AE173" s="70"/>
      <c r="AF173" s="70"/>
      <c r="AG173" s="70"/>
      <c r="AH173" s="70"/>
      <c r="AI173" s="70"/>
      <c r="AJ173" s="70"/>
      <c r="AK173" s="70"/>
      <c r="AL173" s="70"/>
      <c r="AM173" s="70"/>
      <c r="AN173" s="70"/>
      <c r="AO173" s="70"/>
      <c r="AP173" s="70"/>
      <c r="AQ173" s="70"/>
      <c r="AR173" s="70"/>
      <c r="AS173" s="70"/>
      <c r="AT173" s="70"/>
      <c r="AU173" s="70"/>
      <c r="AV173" s="70"/>
      <c r="AW173" s="70"/>
    </row>
    <row r="174" spans="3:49">
      <c r="C174" s="70"/>
      <c r="D174" s="70"/>
      <c r="E174" s="70"/>
      <c r="F174" s="70"/>
      <c r="G174" s="70"/>
      <c r="H174" s="70"/>
      <c r="I174" s="70"/>
      <c r="J174" s="70"/>
      <c r="K174" s="70"/>
      <c r="L174" s="70"/>
      <c r="M174" s="70"/>
      <c r="N174" s="70"/>
      <c r="O174" s="70"/>
      <c r="P174" s="70"/>
      <c r="Q174" s="70"/>
      <c r="R174" s="70"/>
      <c r="S174" s="70"/>
      <c r="T174" s="70"/>
      <c r="U174" s="70"/>
      <c r="V174" s="70"/>
      <c r="W174" s="70"/>
      <c r="X174" s="70"/>
      <c r="Y174" s="70"/>
      <c r="Z174" s="70"/>
      <c r="AA174" s="70"/>
      <c r="AB174" s="70"/>
      <c r="AC174" s="70"/>
      <c r="AD174" s="70"/>
      <c r="AE174" s="70"/>
      <c r="AF174" s="70"/>
      <c r="AG174" s="70"/>
      <c r="AH174" s="70"/>
      <c r="AI174" s="70"/>
      <c r="AJ174" s="70"/>
      <c r="AK174" s="70"/>
      <c r="AL174" s="70"/>
      <c r="AM174" s="70"/>
      <c r="AN174" s="70"/>
      <c r="AO174" s="70"/>
      <c r="AP174" s="70"/>
      <c r="AQ174" s="70"/>
      <c r="AR174" s="70"/>
      <c r="AS174" s="70"/>
      <c r="AT174" s="70"/>
      <c r="AU174" s="70"/>
      <c r="AV174" s="70"/>
      <c r="AW174" s="70"/>
    </row>
    <row r="175" spans="3:49">
      <c r="C175" s="70"/>
      <c r="D175" s="70"/>
      <c r="E175" s="70"/>
      <c r="F175" s="70"/>
      <c r="G175" s="70"/>
      <c r="H175" s="70"/>
      <c r="I175" s="70"/>
      <c r="J175" s="70"/>
      <c r="K175" s="70"/>
      <c r="L175" s="70"/>
      <c r="M175" s="70"/>
      <c r="N175" s="70"/>
      <c r="O175" s="70"/>
      <c r="P175" s="70"/>
      <c r="Q175" s="70"/>
      <c r="R175" s="70"/>
      <c r="S175" s="70"/>
      <c r="T175" s="70"/>
      <c r="U175" s="70"/>
      <c r="V175" s="70"/>
      <c r="W175" s="70"/>
      <c r="X175" s="70"/>
      <c r="Y175" s="70"/>
      <c r="Z175" s="70"/>
      <c r="AA175" s="70"/>
      <c r="AB175" s="70"/>
      <c r="AC175" s="70"/>
      <c r="AD175" s="70"/>
      <c r="AE175" s="70"/>
      <c r="AF175" s="70"/>
      <c r="AG175" s="70"/>
      <c r="AH175" s="70"/>
      <c r="AI175" s="70"/>
      <c r="AJ175" s="70"/>
      <c r="AK175" s="70"/>
      <c r="AL175" s="70"/>
      <c r="AM175" s="70"/>
      <c r="AN175" s="70"/>
      <c r="AO175" s="70"/>
      <c r="AP175" s="70"/>
      <c r="AQ175" s="70"/>
      <c r="AR175" s="70"/>
      <c r="AS175" s="70"/>
      <c r="AT175" s="70"/>
      <c r="AU175" s="70"/>
      <c r="AV175" s="70"/>
      <c r="AW175" s="70"/>
    </row>
    <row r="176" spans="3:49">
      <c r="C176" s="70"/>
      <c r="D176" s="70"/>
      <c r="E176" s="70"/>
      <c r="F176" s="70"/>
      <c r="G176" s="70"/>
      <c r="H176" s="70"/>
      <c r="I176" s="70"/>
      <c r="J176" s="70"/>
      <c r="K176" s="70"/>
      <c r="L176" s="70"/>
      <c r="M176" s="70"/>
      <c r="N176" s="70"/>
      <c r="O176" s="70"/>
      <c r="P176" s="70"/>
      <c r="Q176" s="70"/>
      <c r="R176" s="70"/>
      <c r="S176" s="70"/>
      <c r="T176" s="70"/>
      <c r="U176" s="70"/>
      <c r="V176" s="70"/>
      <c r="W176" s="70"/>
      <c r="X176" s="70"/>
      <c r="Y176" s="70"/>
      <c r="Z176" s="70"/>
      <c r="AA176" s="70"/>
      <c r="AB176" s="70"/>
      <c r="AC176" s="70"/>
      <c r="AD176" s="70"/>
      <c r="AE176" s="70"/>
      <c r="AF176" s="70"/>
      <c r="AG176" s="70"/>
      <c r="AH176" s="70"/>
      <c r="AI176" s="70"/>
      <c r="AJ176" s="70"/>
      <c r="AK176" s="70"/>
      <c r="AL176" s="70"/>
      <c r="AM176" s="70"/>
      <c r="AN176" s="70"/>
      <c r="AO176" s="70"/>
      <c r="AP176" s="70"/>
      <c r="AQ176" s="70"/>
      <c r="AR176" s="70"/>
      <c r="AS176" s="70"/>
      <c r="AT176" s="70"/>
      <c r="AU176" s="70"/>
      <c r="AV176" s="70"/>
      <c r="AW176" s="70"/>
    </row>
    <row r="177" spans="3:49">
      <c r="C177" s="70"/>
      <c r="D177" s="70"/>
      <c r="E177" s="70"/>
      <c r="F177" s="70"/>
      <c r="G177" s="70"/>
      <c r="H177" s="70"/>
      <c r="I177" s="70"/>
      <c r="J177" s="70"/>
      <c r="K177" s="70"/>
      <c r="L177" s="70"/>
      <c r="M177" s="70"/>
      <c r="N177" s="70"/>
      <c r="O177" s="70"/>
      <c r="P177" s="70"/>
      <c r="Q177" s="70"/>
      <c r="R177" s="70"/>
      <c r="S177" s="70"/>
      <c r="T177" s="70"/>
      <c r="U177" s="70"/>
      <c r="V177" s="70"/>
      <c r="W177" s="70"/>
      <c r="X177" s="70"/>
      <c r="Y177" s="70"/>
      <c r="Z177" s="70"/>
      <c r="AA177" s="70"/>
      <c r="AB177" s="70"/>
      <c r="AC177" s="70"/>
      <c r="AD177" s="70"/>
      <c r="AE177" s="70"/>
      <c r="AF177" s="70"/>
      <c r="AG177" s="70"/>
      <c r="AH177" s="70"/>
      <c r="AI177" s="70"/>
      <c r="AJ177" s="70"/>
      <c r="AK177" s="70"/>
      <c r="AL177" s="70"/>
      <c r="AM177" s="70"/>
      <c r="AN177" s="70"/>
      <c r="AO177" s="70"/>
      <c r="AP177" s="70"/>
      <c r="AQ177" s="70"/>
      <c r="AR177" s="70"/>
      <c r="AS177" s="70"/>
      <c r="AT177" s="70"/>
      <c r="AU177" s="70"/>
      <c r="AV177" s="70"/>
      <c r="AW177" s="70"/>
    </row>
    <row r="178" spans="3:49">
      <c r="C178" s="70"/>
      <c r="D178" s="70"/>
      <c r="E178" s="70"/>
      <c r="F178" s="70"/>
      <c r="G178" s="70"/>
      <c r="H178" s="70"/>
      <c r="I178" s="70"/>
      <c r="J178" s="70"/>
      <c r="K178" s="70"/>
      <c r="L178" s="70"/>
      <c r="M178" s="70"/>
      <c r="N178" s="70"/>
      <c r="O178" s="70"/>
      <c r="P178" s="70"/>
      <c r="Q178" s="70"/>
      <c r="R178" s="70"/>
      <c r="S178" s="70"/>
      <c r="T178" s="70"/>
      <c r="U178" s="70"/>
      <c r="V178" s="70"/>
      <c r="W178" s="70"/>
      <c r="X178" s="70"/>
      <c r="Y178" s="70"/>
      <c r="Z178" s="70"/>
      <c r="AA178" s="70"/>
      <c r="AB178" s="70"/>
      <c r="AC178" s="70"/>
      <c r="AD178" s="70"/>
      <c r="AE178" s="70"/>
      <c r="AF178" s="70"/>
      <c r="AG178" s="70"/>
      <c r="AH178" s="70"/>
      <c r="AI178" s="70"/>
      <c r="AJ178" s="70"/>
      <c r="AK178" s="70"/>
      <c r="AL178" s="70"/>
      <c r="AM178" s="70"/>
      <c r="AN178" s="70"/>
      <c r="AO178" s="70"/>
      <c r="AP178" s="70"/>
      <c r="AQ178" s="70"/>
      <c r="AR178" s="70"/>
      <c r="AS178" s="70"/>
      <c r="AT178" s="70"/>
      <c r="AU178" s="70"/>
      <c r="AV178" s="70"/>
      <c r="AW178" s="70"/>
    </row>
    <row r="179" spans="3:49">
      <c r="C179" s="70"/>
      <c r="D179" s="70"/>
      <c r="E179" s="70"/>
      <c r="F179" s="70"/>
      <c r="G179" s="70"/>
      <c r="H179" s="70"/>
      <c r="I179" s="70"/>
      <c r="J179" s="70"/>
      <c r="K179" s="70"/>
      <c r="L179" s="70"/>
      <c r="M179" s="70"/>
      <c r="N179" s="70"/>
      <c r="O179" s="70"/>
      <c r="P179" s="70"/>
      <c r="Q179" s="70"/>
      <c r="R179" s="70"/>
      <c r="S179" s="70"/>
      <c r="T179" s="70"/>
      <c r="U179" s="70"/>
      <c r="V179" s="70"/>
      <c r="W179" s="70"/>
      <c r="X179" s="70"/>
      <c r="Y179" s="70"/>
      <c r="Z179" s="70"/>
      <c r="AA179" s="70"/>
      <c r="AB179" s="70"/>
      <c r="AC179" s="70"/>
      <c r="AD179" s="70"/>
      <c r="AE179" s="70"/>
      <c r="AF179" s="70"/>
      <c r="AG179" s="70"/>
      <c r="AH179" s="70"/>
      <c r="AI179" s="70"/>
      <c r="AJ179" s="70"/>
      <c r="AK179" s="70"/>
      <c r="AL179" s="70"/>
      <c r="AM179" s="70"/>
      <c r="AN179" s="70"/>
      <c r="AO179" s="70"/>
      <c r="AP179" s="70"/>
      <c r="AQ179" s="70"/>
      <c r="AR179" s="70"/>
      <c r="AS179" s="70"/>
      <c r="AT179" s="70"/>
      <c r="AU179" s="70"/>
      <c r="AV179" s="70"/>
      <c r="AW179" s="70"/>
    </row>
    <row r="180" spans="3:49">
      <c r="C180" s="70"/>
      <c r="D180" s="70"/>
      <c r="E180" s="70"/>
      <c r="F180" s="70"/>
      <c r="G180" s="70"/>
      <c r="H180" s="70"/>
      <c r="I180" s="70"/>
      <c r="J180" s="70"/>
      <c r="K180" s="70"/>
      <c r="L180" s="70"/>
      <c r="M180" s="70"/>
      <c r="N180" s="70"/>
      <c r="O180" s="70"/>
      <c r="P180" s="70"/>
      <c r="Q180" s="70"/>
      <c r="R180" s="70"/>
      <c r="S180" s="70"/>
      <c r="T180" s="70"/>
      <c r="U180" s="70"/>
      <c r="V180" s="70"/>
      <c r="W180" s="70"/>
      <c r="X180" s="70"/>
      <c r="Y180" s="70"/>
      <c r="Z180" s="70"/>
      <c r="AA180" s="70"/>
      <c r="AB180" s="70"/>
      <c r="AC180" s="70"/>
      <c r="AD180" s="70"/>
      <c r="AE180" s="70"/>
      <c r="AF180" s="70"/>
      <c r="AG180" s="70"/>
      <c r="AH180" s="70"/>
      <c r="AI180" s="70"/>
      <c r="AJ180" s="70"/>
      <c r="AK180" s="70"/>
      <c r="AL180" s="70"/>
      <c r="AM180" s="70"/>
      <c r="AN180" s="70"/>
      <c r="AO180" s="70"/>
      <c r="AP180" s="70"/>
      <c r="AQ180" s="70"/>
      <c r="AR180" s="70"/>
      <c r="AS180" s="70"/>
      <c r="AT180" s="70"/>
      <c r="AU180" s="70"/>
      <c r="AV180" s="70"/>
      <c r="AW180" s="70"/>
    </row>
    <row r="181" spans="3:49">
      <c r="C181" s="70"/>
      <c r="D181" s="70"/>
      <c r="E181" s="70"/>
      <c r="F181" s="70"/>
      <c r="G181" s="70"/>
      <c r="H181" s="70"/>
      <c r="I181" s="70"/>
      <c r="J181" s="70"/>
      <c r="K181" s="70"/>
      <c r="L181" s="70"/>
      <c r="M181" s="70"/>
      <c r="N181" s="70"/>
      <c r="O181" s="70"/>
      <c r="P181" s="70"/>
      <c r="Q181" s="70"/>
      <c r="R181" s="70"/>
      <c r="S181" s="70"/>
      <c r="T181" s="70"/>
      <c r="U181" s="70"/>
      <c r="V181" s="70"/>
      <c r="W181" s="70"/>
      <c r="X181" s="70"/>
      <c r="Y181" s="70"/>
      <c r="Z181" s="70"/>
      <c r="AA181" s="70"/>
      <c r="AB181" s="70"/>
      <c r="AC181" s="70"/>
      <c r="AD181" s="70"/>
      <c r="AE181" s="70"/>
      <c r="AF181" s="70"/>
      <c r="AG181" s="70"/>
      <c r="AH181" s="70"/>
      <c r="AI181" s="70"/>
      <c r="AJ181" s="70"/>
      <c r="AK181" s="70"/>
      <c r="AL181" s="70"/>
      <c r="AM181" s="70"/>
      <c r="AN181" s="70"/>
      <c r="AO181" s="70"/>
      <c r="AP181" s="70"/>
      <c r="AQ181" s="70"/>
      <c r="AR181" s="70"/>
      <c r="AS181" s="70"/>
      <c r="AT181" s="70"/>
      <c r="AU181" s="70"/>
      <c r="AV181" s="70"/>
      <c r="AW181" s="70"/>
    </row>
    <row r="182" spans="3:49">
      <c r="C182" s="70"/>
      <c r="D182" s="70"/>
      <c r="E182" s="70"/>
      <c r="F182" s="70"/>
      <c r="G182" s="70"/>
      <c r="H182" s="70"/>
      <c r="I182" s="70"/>
      <c r="J182" s="70"/>
      <c r="K182" s="70"/>
      <c r="L182" s="70"/>
      <c r="M182" s="70"/>
      <c r="N182" s="70"/>
      <c r="O182" s="70"/>
      <c r="P182" s="70"/>
      <c r="Q182" s="70"/>
      <c r="R182" s="70"/>
      <c r="S182" s="70"/>
      <c r="T182" s="70"/>
      <c r="U182" s="70"/>
      <c r="V182" s="70"/>
      <c r="W182" s="70"/>
      <c r="X182" s="70"/>
      <c r="Y182" s="70"/>
      <c r="Z182" s="70"/>
      <c r="AA182" s="70"/>
      <c r="AB182" s="70"/>
      <c r="AC182" s="70"/>
      <c r="AD182" s="70"/>
      <c r="AE182" s="70"/>
      <c r="AF182" s="70"/>
      <c r="AG182" s="70"/>
      <c r="AH182" s="70"/>
      <c r="AI182" s="70"/>
      <c r="AJ182" s="70"/>
      <c r="AK182" s="70"/>
      <c r="AL182" s="70"/>
      <c r="AM182" s="70"/>
      <c r="AN182" s="70"/>
      <c r="AO182" s="70"/>
      <c r="AP182" s="70"/>
      <c r="AQ182" s="70"/>
      <c r="AR182" s="70"/>
      <c r="AS182" s="70"/>
      <c r="AT182" s="70"/>
      <c r="AU182" s="70"/>
      <c r="AV182" s="70"/>
      <c r="AW182" s="70"/>
    </row>
    <row r="183" spans="3:49">
      <c r="C183" s="70"/>
      <c r="D183" s="70"/>
      <c r="E183" s="70"/>
      <c r="F183" s="70"/>
      <c r="G183" s="70"/>
      <c r="H183" s="70"/>
      <c r="I183" s="70"/>
      <c r="J183" s="70"/>
      <c r="K183" s="70"/>
      <c r="L183" s="70"/>
      <c r="M183" s="70"/>
      <c r="N183" s="70"/>
      <c r="O183" s="70"/>
      <c r="P183" s="70"/>
      <c r="Q183" s="70"/>
      <c r="R183" s="70"/>
      <c r="S183" s="70"/>
      <c r="T183" s="70"/>
      <c r="U183" s="70"/>
      <c r="V183" s="70"/>
      <c r="W183" s="70"/>
      <c r="X183" s="70"/>
      <c r="Y183" s="70"/>
      <c r="Z183" s="70"/>
      <c r="AA183" s="70"/>
      <c r="AB183" s="70"/>
      <c r="AC183" s="70"/>
      <c r="AD183" s="70"/>
      <c r="AE183" s="70"/>
      <c r="AF183" s="70"/>
      <c r="AG183" s="70"/>
      <c r="AH183" s="70"/>
      <c r="AI183" s="70"/>
      <c r="AJ183" s="70"/>
      <c r="AK183" s="70"/>
      <c r="AL183" s="70"/>
      <c r="AM183" s="70"/>
      <c r="AN183" s="70"/>
      <c r="AO183" s="70"/>
      <c r="AP183" s="70"/>
      <c r="AQ183" s="70"/>
      <c r="AR183" s="70"/>
      <c r="AS183" s="70"/>
      <c r="AT183" s="70"/>
      <c r="AU183" s="70"/>
      <c r="AV183" s="70"/>
      <c r="AW183" s="70"/>
    </row>
    <row r="184" spans="3:49">
      <c r="C184" s="70"/>
      <c r="D184" s="70"/>
      <c r="E184" s="70"/>
      <c r="F184" s="70"/>
      <c r="G184" s="70"/>
      <c r="H184" s="70"/>
      <c r="I184" s="70"/>
      <c r="J184" s="70"/>
      <c r="K184" s="70"/>
      <c r="L184" s="70"/>
      <c r="M184" s="70"/>
      <c r="N184" s="70"/>
      <c r="O184" s="70"/>
      <c r="P184" s="70"/>
      <c r="Q184" s="70"/>
      <c r="R184" s="70"/>
      <c r="S184" s="70"/>
      <c r="T184" s="70"/>
      <c r="U184" s="70"/>
      <c r="V184" s="70"/>
      <c r="W184" s="70"/>
      <c r="X184" s="70"/>
      <c r="Y184" s="70"/>
      <c r="Z184" s="70"/>
      <c r="AA184" s="70"/>
      <c r="AB184" s="70"/>
      <c r="AC184" s="70"/>
      <c r="AD184" s="70"/>
      <c r="AE184" s="70"/>
      <c r="AF184" s="70"/>
      <c r="AG184" s="70"/>
      <c r="AH184" s="70"/>
      <c r="AI184" s="70"/>
      <c r="AJ184" s="70"/>
      <c r="AK184" s="70"/>
      <c r="AL184" s="70"/>
      <c r="AM184" s="70"/>
      <c r="AN184" s="70"/>
      <c r="AO184" s="70"/>
      <c r="AP184" s="70"/>
      <c r="AQ184" s="70"/>
      <c r="AR184" s="70"/>
      <c r="AS184" s="70"/>
      <c r="AT184" s="70"/>
      <c r="AU184" s="70"/>
      <c r="AV184" s="70"/>
      <c r="AW184" s="70"/>
    </row>
    <row r="185" spans="3:49">
      <c r="E185" s="58"/>
      <c r="F185" s="58"/>
      <c r="M185" s="59"/>
      <c r="N185" s="59"/>
    </row>
    <row r="186" spans="3:49">
      <c r="E186" s="58"/>
      <c r="F186" s="58"/>
      <c r="M186" s="59"/>
      <c r="N186" s="59"/>
    </row>
    <row r="187" spans="3:49">
      <c r="E187" s="58"/>
      <c r="F187" s="58"/>
      <c r="M187" s="59"/>
      <c r="N187" s="59"/>
    </row>
    <row r="188" spans="3:49">
      <c r="E188" s="58"/>
      <c r="F188" s="58"/>
      <c r="M188" s="59"/>
      <c r="N188" s="59"/>
    </row>
    <row r="189" spans="3:49">
      <c r="E189" s="58"/>
      <c r="F189" s="58"/>
      <c r="M189" s="59"/>
      <c r="N189" s="59"/>
    </row>
    <row r="190" spans="3:49">
      <c r="E190" s="58"/>
      <c r="F190" s="58"/>
      <c r="M190" s="59"/>
      <c r="N190" s="59"/>
    </row>
    <row r="191" spans="3:49">
      <c r="E191" s="58"/>
      <c r="F191" s="58"/>
      <c r="M191" s="59"/>
      <c r="N191" s="59"/>
    </row>
    <row r="192" spans="3:49">
      <c r="E192" s="58"/>
      <c r="F192" s="58"/>
      <c r="M192" s="59"/>
      <c r="N192" s="59"/>
    </row>
    <row r="193" spans="5:14">
      <c r="E193" s="58"/>
      <c r="F193" s="58"/>
      <c r="M193" s="59"/>
      <c r="N193" s="59"/>
    </row>
    <row r="194" spans="5:14">
      <c r="E194" s="58"/>
      <c r="F194" s="58"/>
      <c r="M194" s="59"/>
      <c r="N194" s="59"/>
    </row>
    <row r="195" spans="5:14">
      <c r="E195" s="58"/>
      <c r="F195" s="58"/>
      <c r="M195" s="59"/>
      <c r="N195" s="59"/>
    </row>
    <row r="196" spans="5:14">
      <c r="E196" s="58"/>
      <c r="F196" s="58"/>
    </row>
    <row r="197" spans="5:14">
      <c r="E197" s="58"/>
      <c r="F197" s="58"/>
    </row>
    <row r="198" spans="5:14">
      <c r="E198" s="58"/>
      <c r="F198" s="58"/>
    </row>
    <row r="199" spans="5:14">
      <c r="E199" s="58"/>
      <c r="F199" s="58"/>
    </row>
    <row r="200" spans="5:14">
      <c r="E200" s="58"/>
      <c r="F200" s="58"/>
    </row>
  </sheetData>
  <sheetProtection sort="0"/>
  <pageMargins left="0.75" right="0.75" top="1" bottom="1" header="0.5" footer="0.5"/>
  <pageSetup paperSize="9" orientation="portrait" horizontalDpi="0" verticalDpi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00"/>
  </sheetPr>
  <dimension ref="A1:T163"/>
  <sheetViews>
    <sheetView zoomScaleSheetLayoutView="100" workbookViewId="0">
      <selection activeCell="D11" sqref="D11"/>
    </sheetView>
  </sheetViews>
  <sheetFormatPr defaultColWidth="9" defaultRowHeight="15.9" customHeight="1"/>
  <cols>
    <col min="1" max="1" width="9" style="4"/>
    <col min="2" max="2" width="10.6328125" style="4" customWidth="1"/>
    <col min="3" max="3" width="9" style="4"/>
    <col min="4" max="4" width="10.36328125" style="4" customWidth="1"/>
    <col min="5" max="5" width="14.08984375" style="4" bestFit="1" customWidth="1"/>
    <col min="6" max="6" width="15.453125" style="4" bestFit="1" customWidth="1"/>
    <col min="7" max="7" width="14.08984375" style="4" bestFit="1" customWidth="1"/>
    <col min="8" max="8" width="11.6328125" style="4" customWidth="1"/>
    <col min="9" max="9" width="10.453125" style="4" customWidth="1"/>
    <col min="10" max="12" width="9" style="4"/>
    <col min="13" max="13" width="23.54296875" style="4" customWidth="1"/>
    <col min="14" max="14" width="9" style="4"/>
    <col min="15" max="15" width="16.453125" style="4" customWidth="1"/>
    <col min="16" max="16" width="9" style="4"/>
    <col min="17" max="17" width="12.08984375" style="4" customWidth="1"/>
    <col min="18" max="19" width="9" style="4"/>
    <col min="20" max="20" width="15.453125" style="4" bestFit="1" customWidth="1"/>
    <col min="21" max="21" width="9" style="4"/>
    <col min="22" max="22" width="10.453125" style="4" bestFit="1" customWidth="1"/>
    <col min="23" max="23" width="9" style="4"/>
    <col min="24" max="24" width="10.453125" style="4" bestFit="1" customWidth="1"/>
    <col min="25" max="16384" width="9" style="4"/>
  </cols>
  <sheetData>
    <row r="1" spans="2:11" s="1" customFormat="1" ht="15.9" customHeight="1"/>
    <row r="2" spans="2:11" s="2" customFormat="1" ht="30.65" customHeight="1">
      <c r="D2" s="5" t="s">
        <v>105</v>
      </c>
      <c r="K2" s="18" t="s">
        <v>106</v>
      </c>
    </row>
    <row r="3" spans="2:11" s="3" customFormat="1" ht="15.9" customHeight="1"/>
    <row r="4" spans="2:11" s="3" customFormat="1" ht="12" customHeight="1"/>
    <row r="5" spans="2:11" s="3" customFormat="1" ht="18.649999999999999" customHeight="1">
      <c r="B5" s="6" t="s">
        <v>107</v>
      </c>
    </row>
    <row r="6" spans="2:11" s="3" customFormat="1" ht="14.4" customHeight="1">
      <c r="B6" s="6"/>
    </row>
    <row r="7" spans="2:11" s="3" customFormat="1" ht="18.649999999999999" customHeight="1">
      <c r="B7" s="6" t="s">
        <v>108</v>
      </c>
    </row>
    <row r="8" spans="2:11" s="3" customFormat="1" ht="15.9" customHeight="1">
      <c r="B8" s="6"/>
    </row>
    <row r="9" spans="2:11" s="3" customFormat="1" ht="15.9" customHeight="1"/>
    <row r="10" spans="2:11" s="3" customFormat="1" ht="15.9" customHeight="1">
      <c r="B10" s="6"/>
    </row>
    <row r="11" spans="2:11" s="3" customFormat="1" ht="15.9" customHeight="1">
      <c r="B11" s="3" t="s">
        <v>109</v>
      </c>
    </row>
    <row r="12" spans="2:11" s="3" customFormat="1" ht="15.9" customHeight="1">
      <c r="B12" s="7"/>
    </row>
    <row r="13" spans="2:11" s="3" customFormat="1" ht="15.9" customHeight="1">
      <c r="B13" s="399" t="s">
        <v>169</v>
      </c>
    </row>
    <row r="14" spans="2:11" s="1" customFormat="1" ht="15.9" customHeight="1"/>
    <row r="15" spans="2:11" s="1" customFormat="1" ht="15.9" customHeight="1">
      <c r="B15" s="8" t="s">
        <v>110</v>
      </c>
      <c r="C15" s="3"/>
      <c r="D15" s="3"/>
      <c r="E15" s="3"/>
      <c r="F15" s="3"/>
      <c r="G15" s="3"/>
      <c r="H15" s="3"/>
    </row>
    <row r="16" spans="2:11" s="1" customFormat="1" ht="15.9" customHeight="1"/>
    <row r="17" spans="2:6" s="1" customFormat="1" ht="15.9" customHeight="1">
      <c r="B17" s="1" t="s">
        <v>111</v>
      </c>
    </row>
    <row r="18" spans="2:6" s="1" customFormat="1" ht="15.9" customHeight="1"/>
    <row r="19" spans="2:6" s="1" customFormat="1" ht="15.9" customHeight="1">
      <c r="B19" s="9" t="s">
        <v>112</v>
      </c>
      <c r="C19" s="9"/>
      <c r="D19" s="9"/>
      <c r="E19" s="9"/>
      <c r="F19" s="9"/>
    </row>
    <row r="20" spans="2:6" s="1" customFormat="1" ht="15.9" customHeight="1">
      <c r="B20" s="1" t="s">
        <v>113</v>
      </c>
    </row>
    <row r="21" spans="2:6" s="1" customFormat="1" ht="15.9" customHeight="1">
      <c r="B21" s="10" t="s">
        <v>114</v>
      </c>
    </row>
    <row r="22" spans="2:6" s="1" customFormat="1" ht="15.9" customHeight="1"/>
    <row r="23" spans="2:6" s="1" customFormat="1" ht="15.9" customHeight="1"/>
    <row r="24" spans="2:6" s="1" customFormat="1" ht="15.9" customHeight="1"/>
    <row r="25" spans="2:6" s="1" customFormat="1" ht="15.9" customHeight="1"/>
    <row r="26" spans="2:6" s="1" customFormat="1" ht="15.9" customHeight="1"/>
    <row r="27" spans="2:6" s="1" customFormat="1" ht="15.9" customHeight="1"/>
    <row r="28" spans="2:6" s="1" customFormat="1" ht="15.9" customHeight="1"/>
    <row r="29" spans="2:6" s="1" customFormat="1" ht="15.9" customHeight="1"/>
    <row r="30" spans="2:6" s="1" customFormat="1" ht="15.9" customHeight="1"/>
    <row r="31" spans="2:6" s="1" customFormat="1" ht="15.9" customHeight="1"/>
    <row r="32" spans="2:6" s="1" customFormat="1" ht="15.9" customHeight="1"/>
    <row r="33" s="1" customFormat="1" ht="15.9" customHeight="1"/>
    <row r="34" s="1" customFormat="1" ht="15.9" customHeight="1"/>
    <row r="35" s="1" customFormat="1" ht="15.9" customHeight="1"/>
    <row r="36" s="1" customFormat="1" ht="15.9" customHeight="1"/>
    <row r="37" s="1" customFormat="1" ht="15.9" customHeight="1"/>
    <row r="38" s="1" customFormat="1" ht="15.9" customHeight="1"/>
    <row r="39" s="1" customFormat="1" ht="15.9" customHeight="1"/>
    <row r="40" s="1" customFormat="1" ht="15.9" customHeight="1"/>
    <row r="41" s="1" customFormat="1" ht="15.9" customHeight="1"/>
    <row r="42" s="1" customFormat="1" ht="15.9" customHeight="1"/>
    <row r="43" s="1" customFormat="1" ht="15.9" customHeight="1"/>
    <row r="44" s="1" customFormat="1" ht="15.9" customHeight="1"/>
    <row r="45" s="1" customFormat="1" ht="15.9" customHeight="1"/>
    <row r="46" s="1" customFormat="1" ht="15.9" customHeight="1"/>
    <row r="47" s="1" customFormat="1" ht="15.9" customHeight="1"/>
    <row r="48" s="1" customFormat="1" ht="3" customHeight="1"/>
    <row r="49" spans="1:20" ht="27" customHeight="1">
      <c r="A49" s="11"/>
      <c r="B49" s="12" t="s">
        <v>115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 t="s">
        <v>0</v>
      </c>
    </row>
    <row r="50" spans="1:20" ht="15.9" customHeight="1">
      <c r="A50" s="14">
        <f>MATCH(G145,'Datos '!H6:DZ6,0)</f>
        <v>2</v>
      </c>
      <c r="B50" s="15" t="s">
        <v>116</v>
      </c>
      <c r="C50" s="15"/>
      <c r="D50" s="15"/>
      <c r="E50" s="15" t="s">
        <v>117</v>
      </c>
      <c r="F50" s="15" t="s">
        <v>118</v>
      </c>
      <c r="G50" s="15" t="s">
        <v>119</v>
      </c>
      <c r="H50" s="15"/>
      <c r="I50" s="15" t="s">
        <v>120</v>
      </c>
      <c r="J50" s="15" t="s">
        <v>120</v>
      </c>
      <c r="K50" s="15" t="s">
        <v>120</v>
      </c>
      <c r="L50" s="15" t="s">
        <v>121</v>
      </c>
      <c r="M50" s="15"/>
      <c r="N50" s="15"/>
      <c r="O50" s="15"/>
      <c r="P50" s="15" t="s">
        <v>121</v>
      </c>
      <c r="Q50" s="15"/>
      <c r="R50" s="15"/>
      <c r="S50" s="15"/>
      <c r="T50" s="15" t="s">
        <v>122</v>
      </c>
    </row>
    <row r="51" spans="1:20" ht="15.9" customHeight="1">
      <c r="A51" s="15"/>
      <c r="B51" s="16" t="s">
        <v>44</v>
      </c>
      <c r="C51" s="15"/>
      <c r="D51" s="15"/>
      <c r="E51" s="17">
        <f>'Datos '!I7</f>
        <v>0.20200000000000001</v>
      </c>
      <c r="F51" s="15">
        <f>('Datos '!G7/(SUM('Datos '!$G$7:$G$91)))-(E51/17125.709)</f>
        <v>5.3617320939200588E-5</v>
      </c>
      <c r="G51" s="15">
        <f>POWER(('Datos '!G7/(SUM('Datos '!$G$7:$G$91)))*100,2)</f>
        <v>4.2787890129023335E-5</v>
      </c>
      <c r="H51" s="15">
        <v>1</v>
      </c>
      <c r="I51" s="15" t="str">
        <f t="shared" ref="I51:I58" si="0">IF(MAX($J$50:$J$150)&lt;ROW(1:1),"",VLOOKUP(ROW(1:1),$J$50:$K$150,2))</f>
        <v xml:space="preserve"> ==== </v>
      </c>
      <c r="J51" s="19">
        <f>IF(COUNTIF($K$51:$K51,K51)=1,MAX($J$50:$J50)+1,"")</f>
        <v>1</v>
      </c>
      <c r="K51" s="19" t="str">
        <f>IF(INDEX('Datos '!$H$5:$DZ$5,1,ROW()-50)=0," * ",INDEX('Datos '!$H$5:$DZ$5,1,ROW()-50))</f>
        <v xml:space="preserve"> ==== </v>
      </c>
      <c r="L51" s="19"/>
      <c r="M51" s="19"/>
      <c r="N51" s="15"/>
      <c r="O51" s="15"/>
      <c r="P51" s="19">
        <v>1</v>
      </c>
      <c r="Q51" s="19" t="s">
        <v>30</v>
      </c>
      <c r="R51" s="15"/>
      <c r="S51" s="15"/>
      <c r="T51" s="15">
        <f ca="1">(OFFSET('Datos '!G7,,'(с)'!$A$50)/(SUM(OFFSET('Datos '!$G$7:$G$91,,'(с)'!$A$50))))-(OFFSET('Datos '!G7,,'(с)'!$A$137)/$T$140)</f>
        <v>-4.1601254213625198E-2</v>
      </c>
    </row>
    <row r="52" spans="1:20" ht="15.9" customHeight="1">
      <c r="A52" s="15"/>
      <c r="B52" s="16" t="s">
        <v>46</v>
      </c>
      <c r="C52" s="15"/>
      <c r="D52" s="15"/>
      <c r="E52" s="17">
        <f>'Datos '!I8</f>
        <v>307.60000000000002</v>
      </c>
      <c r="F52" s="15">
        <f>('Datos '!G8/(SUM('Datos '!$G$7:$G$91)))-(E52/17125.709)</f>
        <v>8.1646969905436143E-2</v>
      </c>
      <c r="G52" s="15">
        <f>POWER(('Datos '!G8/(SUM('Datos '!$G$7:$G$91)))*100,2)</f>
        <v>99.218074677342884</v>
      </c>
      <c r="H52" s="15">
        <v>2</v>
      </c>
      <c r="I52" s="15" t="str">
        <f t="shared" si="0"/>
        <v>Geo</v>
      </c>
      <c r="J52" s="19">
        <f>IF(COUNTIF($K$51:$K52,K52)=1,MAX($J$50:$J51)+1,"")</f>
        <v>2</v>
      </c>
      <c r="K52" s="19" t="str">
        <f>IF(INDEX('Datos '!$H$5:$DZ$5,1,ROW()-50)=0," * ",INDEX('Datos '!$H$5:$DZ$5,1,ROW()-50))</f>
        <v>Geo</v>
      </c>
      <c r="L52" s="19">
        <v>1</v>
      </c>
      <c r="M52" s="19" t="str">
        <f>IF(OR($F$141=" ==== ",$F$141=""),O52,IF(MAX($N$51:$N$150)&lt;ROW(1:1),"",VLOOKUP(ROW(1:1),$N$51:$O$150,2)))</f>
        <v>Superficie (mil km²)</v>
      </c>
      <c r="N52" s="15" t="str">
        <f>IF('Datos '!A8=$F$141,MAX(N$50:N51)+1,"")</f>
        <v/>
      </c>
      <c r="O52" s="15" t="str">
        <f>'Datos '!B8</f>
        <v>Superficie (mil km²)</v>
      </c>
      <c r="P52" s="19">
        <v>2</v>
      </c>
      <c r="Q52" s="19" t="str">
        <f>IF(OR($F$143=" ==== ",$F$143=""),S52,IF(MAX($R$51:$R$151)&lt;ROW(1:1),"",VLOOKUP(ROW(1:1),$R$51:$S$151,2)))</f>
        <v>Superficie (mil km²)</v>
      </c>
      <c r="R52" s="15" t="str">
        <f>IF('Datos '!A8=$F$143,MAX(R$50:R51)+1,"")</f>
        <v/>
      </c>
      <c r="S52" s="15" t="str">
        <f>'Datos '!B8</f>
        <v>Superficie (mil km²)</v>
      </c>
      <c r="T52" s="15">
        <f ca="1">(OFFSET('Datos '!G8,,'(с)'!$A$50)/(SUM(OFFSET('Datos '!$G$7:$G$91,,'(с)'!$A$50))))-(OFFSET('Datos '!G8,,'(с)'!$A$137)/$T$140)</f>
        <v>5.7941603410341942E-2</v>
      </c>
    </row>
    <row r="53" spans="1:20" ht="15.9" customHeight="1">
      <c r="A53" s="15"/>
      <c r="B53" s="16" t="s">
        <v>49</v>
      </c>
      <c r="C53" s="15"/>
      <c r="D53" s="15"/>
      <c r="E53" s="17">
        <f>'Datos '!I9</f>
        <v>102.6</v>
      </c>
      <c r="F53" s="15">
        <f>('Datos '!G9/(SUM('Datos '!$G$7:$G$91)))-(E53/17125.709)</f>
        <v>2.7233352120603863E-2</v>
      </c>
      <c r="G53" s="15">
        <f>POWER(('Datos '!G9/(SUM('Datos '!$G$7:$G$91)))*100,2)</f>
        <v>11.038570980653798</v>
      </c>
      <c r="H53" s="15">
        <v>3</v>
      </c>
      <c r="I53" s="15" t="str">
        <f t="shared" si="0"/>
        <v>Población</v>
      </c>
      <c r="J53" s="19">
        <f>IF(COUNTIF($K$51:$K53,K53)=1,MAX($J$50:$J52)+1,"")</f>
        <v>3</v>
      </c>
      <c r="K53" s="19" t="str">
        <f>IF(INDEX('Datos '!$H$5:$DZ$5,1,ROW()-50)=0," * ",INDEX('Datos '!$H$5:$DZ$5,1,ROW()-50))</f>
        <v>Población</v>
      </c>
      <c r="L53" s="19">
        <v>2</v>
      </c>
      <c r="M53" s="19" t="str">
        <f t="shared" ref="M53:M64" si="1">IF(OR($F$141=" ==== ",$F$141=""),O53,IF(MAX($N$51:$N$150)&lt;ROW(2:2),"",VLOOKUP(ROW(2:2),$N$51:$O$150,2)))</f>
        <v>Población, mil hab. (2020)</v>
      </c>
      <c r="N53" s="15" t="str">
        <f>IF('Datos '!A9=$F$141,MAX(N$50:N52)+1,"")</f>
        <v/>
      </c>
      <c r="O53" s="15" t="str">
        <f>'Datos '!B9</f>
        <v>Población, mil hab. (2020)</v>
      </c>
      <c r="P53" s="19">
        <v>3</v>
      </c>
      <c r="Q53" s="19" t="str">
        <f t="shared" ref="Q53:Q84" si="2">IF(OR($F$143=" ==== ",$F$143=""),S53,IF(MAX($R$51:$R$151)&lt;ROW(2:2),"",VLOOKUP(ROW(2:2),$R$51:$S$151,2)))</f>
        <v>Población, mil hab. (2020)</v>
      </c>
      <c r="R53" s="15" t="str">
        <f>IF('Datos '!A9=$F$143,MAX(R$50:R52)+1,"")</f>
        <v/>
      </c>
      <c r="S53" s="15" t="str">
        <f>'Datos '!B9</f>
        <v>Población, mil hab. (2020)</v>
      </c>
      <c r="T53" s="15">
        <f ca="1">(OFFSET('Datos '!G9,,'(с)'!$A$50)/(SUM(OFFSET('Datos '!$G$7:$G$91,,'(с)'!$A$50))))-(OFFSET('Datos '!G9,,'(с)'!$A$137)/$T$140)</f>
        <v>-8.4423217059999486E-3</v>
      </c>
    </row>
    <row r="54" spans="1:20" ht="15.9" customHeight="1">
      <c r="A54" s="15"/>
      <c r="B54" s="16" t="s">
        <v>52</v>
      </c>
      <c r="C54" s="15"/>
      <c r="D54" s="15"/>
      <c r="E54" s="17">
        <f>'Datos '!I10</f>
        <v>99.6</v>
      </c>
      <c r="F54" s="15">
        <f>('Datos '!G10/(SUM('Datos '!$G$7:$G$91)))-(E54/17125.709)</f>
        <v>2.6437055274972168E-2</v>
      </c>
      <c r="G54" s="15">
        <f>POWER(('Datos '!G10/(SUM('Datos '!$G$7:$G$91)))*100,2)</f>
        <v>10.402478093871483</v>
      </c>
      <c r="H54" s="15">
        <v>4</v>
      </c>
      <c r="I54" s="15" t="str">
        <f t="shared" si="0"/>
        <v>Estado</v>
      </c>
      <c r="J54" s="19" t="str">
        <f>IF(COUNTIF($K$51:$K54,K54)=1,MAX($J$50:$J53)+1,"")</f>
        <v/>
      </c>
      <c r="K54" s="19" t="str">
        <f>IF(INDEX('Datos '!$H$5:$DZ$5,1,ROW()-50)=0," * ",INDEX('Datos '!$H$5:$DZ$5,1,ROW()-50))</f>
        <v>Población</v>
      </c>
      <c r="L54" s="19">
        <v>3</v>
      </c>
      <c r="M54" s="19" t="str">
        <f t="shared" si="1"/>
        <v>Población, mil hab.  (2010)</v>
      </c>
      <c r="N54" s="15" t="str">
        <f>IF('Datos '!A10=$F$141,MAX(N$50:N53)+1,"")</f>
        <v/>
      </c>
      <c r="O54" s="15" t="str">
        <f>'Datos '!B10</f>
        <v>Población, mil hab.  (2010)</v>
      </c>
      <c r="P54" s="19">
        <v>4</v>
      </c>
      <c r="Q54" s="19" t="str">
        <f t="shared" si="2"/>
        <v>Población, mil hab.  (2010)</v>
      </c>
      <c r="R54" s="15" t="str">
        <f>IF('Datos '!A10=$F$143,MAX(R$50:R53)+1,"")</f>
        <v/>
      </c>
      <c r="S54" s="15" t="str">
        <f>'Datos '!B10</f>
        <v>Población, mil hab.  (2010)</v>
      </c>
      <c r="T54" s="15">
        <f ca="1">(OFFSET('Datos '!G10,,'(с)'!$A$50)/(SUM(OFFSET('Datos '!$G$7:$G$91,,'(с)'!$A$50))))-(OFFSET('Datos '!G10,,'(с)'!$A$137)/$T$140)</f>
        <v>-9.4137937808732447E-3</v>
      </c>
    </row>
    <row r="55" spans="1:20" ht="15.9" customHeight="1">
      <c r="A55" s="15"/>
      <c r="B55" s="16" t="s">
        <v>55</v>
      </c>
      <c r="C55" s="15"/>
      <c r="D55" s="15"/>
      <c r="E55" s="17">
        <f>'Datos '!I11</f>
        <v>224.7</v>
      </c>
      <c r="F55" s="15">
        <f>('Datos '!G11/(SUM('Datos '!$G$7:$G$91)))-(E55/17125.709)</f>
        <v>5.9642633737813727E-2</v>
      </c>
      <c r="G55" s="15">
        <f>POWER(('Datos '!G11/(SUM('Datos '!$G$7:$G$91)))*100,2)</f>
        <v>52.944917741508178</v>
      </c>
      <c r="H55" s="15">
        <v>5</v>
      </c>
      <c r="I55" s="15" t="str">
        <f t="shared" si="0"/>
        <v>Economía</v>
      </c>
      <c r="J55" s="19" t="str">
        <f>IF(COUNTIF($K$51:$K55,K55)=1,MAX($J$50:$J54)+1,"")</f>
        <v/>
      </c>
      <c r="K55" s="19" t="str">
        <f>IF(INDEX('Datos '!$H$5:$DZ$5,1,ROW()-50)=0," * ",INDEX('Datos '!$H$5:$DZ$5,1,ROW()-50))</f>
        <v>Población</v>
      </c>
      <c r="L55" s="19">
        <v>4</v>
      </c>
      <c r="M55" s="19" t="str">
        <f t="shared" si="1"/>
        <v>Población, mil hab.  (2001)</v>
      </c>
      <c r="N55" s="15" t="str">
        <f>IF('Datos '!A11=$F$141,MAX(N$50:N54)+1,"")</f>
        <v/>
      </c>
      <c r="O55" s="15" t="str">
        <f>'Datos '!B11</f>
        <v>Población, mil hab.  (2001)</v>
      </c>
      <c r="P55" s="19">
        <v>5</v>
      </c>
      <c r="Q55" s="19" t="str">
        <f t="shared" si="2"/>
        <v>Población, mil hab.  (2001)</v>
      </c>
      <c r="R55" s="15" t="str">
        <f>IF('Datos '!A11=$F$143,MAX(R$50:R54)+1,"")</f>
        <v/>
      </c>
      <c r="S55" s="15" t="str">
        <f>'Datos '!B11</f>
        <v>Población, mil hab.  (2001)</v>
      </c>
      <c r="T55" s="15">
        <f ca="1">(OFFSET('Datos '!G11,,'(с)'!$A$50)/(SUM(OFFSET('Datos '!$G$7:$G$91,,'(с)'!$A$50))))-(OFFSET('Datos '!G11,,'(с)'!$A$137)/$T$140)</f>
        <v>3.1096591741343195E-2</v>
      </c>
    </row>
    <row r="56" spans="1:20" ht="15.9" customHeight="1">
      <c r="A56" s="15"/>
      <c r="B56" s="16" t="s">
        <v>58</v>
      </c>
      <c r="C56" s="15"/>
      <c r="D56" s="15"/>
      <c r="E56" s="17">
        <f>'Datos '!I12</f>
        <v>165.3</v>
      </c>
      <c r="F56" s="15">
        <f>('Datos '!G12/(SUM('Datos '!$G$7:$G$91)))-(E56/17125.709)</f>
        <v>4.3875956194306225E-2</v>
      </c>
      <c r="G56" s="15">
        <f>POWER(('Datos '!G12/(SUM('Datos '!$G$7:$G$91)))*100,2)</f>
        <v>28.652587020771129</v>
      </c>
      <c r="H56" s="15">
        <v>6</v>
      </c>
      <c r="I56" s="15" t="str">
        <f t="shared" si="0"/>
        <v/>
      </c>
      <c r="J56" s="19" t="str">
        <f>IF(COUNTIF($K$51:$K56,K56)=1,MAX($J$50:$J55)+1,"")</f>
        <v/>
      </c>
      <c r="K56" s="19" t="str">
        <f>IF(INDEX('Datos '!$H$5:$DZ$5,1,ROW()-50)=0," * ",INDEX('Datos '!$H$5:$DZ$5,1,ROW()-50))</f>
        <v>Población</v>
      </c>
      <c r="L56" s="19">
        <v>5</v>
      </c>
      <c r="M56" s="19" t="str">
        <f t="shared" si="1"/>
        <v>Births, miles (2021)</v>
      </c>
      <c r="N56" s="15" t="str">
        <f>IF('Datos '!A12=$F$141,MAX(N$50:N55)+1,"")</f>
        <v/>
      </c>
      <c r="O56" s="15" t="str">
        <f>'Datos '!B12</f>
        <v>Births, miles (2021)</v>
      </c>
      <c r="P56" s="19">
        <v>6</v>
      </c>
      <c r="Q56" s="19" t="str">
        <f t="shared" si="2"/>
        <v>Births, miles (2021)</v>
      </c>
      <c r="R56" s="15" t="str">
        <f>IF('Datos '!A12=$F$143,MAX(R$50:R55)+1,"")</f>
        <v/>
      </c>
      <c r="S56" s="15" t="str">
        <f>'Datos '!B12</f>
        <v>Births, miles (2021)</v>
      </c>
      <c r="T56" s="15">
        <f ca="1">(OFFSET('Datos '!G12,,'(с)'!$A$50)/(SUM(OFFSET('Datos '!$G$7:$G$91,,'(с)'!$A$50))))-(OFFSET('Datos '!G12,,'(с)'!$A$137)/$T$140)</f>
        <v>1.1861444658851937E-2</v>
      </c>
    </row>
    <row r="57" spans="1:20" ht="15.9" customHeight="1">
      <c r="A57" s="15"/>
      <c r="B57" s="16" t="s">
        <v>60</v>
      </c>
      <c r="C57" s="15"/>
      <c r="D57" s="15"/>
      <c r="E57" s="17">
        <f>'Datos '!I13</f>
        <v>88.2</v>
      </c>
      <c r="F57" s="15">
        <f>('Datos '!G13/(SUM('Datos '!$G$7:$G$91)))-(E57/17125.709)</f>
        <v>2.341112726157174E-2</v>
      </c>
      <c r="G57" s="15">
        <f>POWER(('Datos '!G13/(SUM('Datos '!$G$7:$G$91)))*100,2)</f>
        <v>8.1574665818866645</v>
      </c>
      <c r="H57" s="15">
        <v>7</v>
      </c>
      <c r="I57" s="15" t="str">
        <f t="shared" si="0"/>
        <v/>
      </c>
      <c r="J57" s="19">
        <f>IF(COUNTIF($K$51:$K57,K57)=1,MAX($J$50:$J56)+1,"")</f>
        <v>4</v>
      </c>
      <c r="K57" s="19" t="str">
        <f>IF(INDEX('Datos '!$H$5:$DZ$5,1,ROW()-50)=0," * ",INDEX('Datos '!$H$5:$DZ$5,1,ROW()-50))</f>
        <v>Estado</v>
      </c>
      <c r="L57" s="19">
        <v>6</v>
      </c>
      <c r="M57" s="19" t="str">
        <f t="shared" si="1"/>
        <v>Regiones</v>
      </c>
      <c r="N57" s="15" t="str">
        <f>IF('Datos '!A13=$F$141,MAX(N$50:N56)+1,"")</f>
        <v/>
      </c>
      <c r="O57" s="15" t="str">
        <f>'Datos '!B13</f>
        <v>Regiones</v>
      </c>
      <c r="P57" s="19">
        <v>7</v>
      </c>
      <c r="Q57" s="19" t="str">
        <f t="shared" si="2"/>
        <v>Regiones</v>
      </c>
      <c r="R57" s="15" t="str">
        <f>IF('Datos '!A13=$F$143,MAX(R$50:R56)+1,"")</f>
        <v/>
      </c>
      <c r="S57" s="15" t="str">
        <f>'Datos '!B13</f>
        <v>Regiones</v>
      </c>
      <c r="T57" s="15">
        <f ca="1">(OFFSET('Datos '!G13,,'(с)'!$A$50)/(SUM(OFFSET('Datos '!$G$7:$G$91,,'(с)'!$A$50))))-(OFFSET('Datos '!G13,,'(с)'!$A$137)/$T$140)</f>
        <v>-1.3105387665391766E-2</v>
      </c>
    </row>
    <row r="58" spans="1:20" ht="15.9" customHeight="1">
      <c r="A58" s="15"/>
      <c r="B58" s="16" t="s">
        <v>62</v>
      </c>
      <c r="C58" s="15"/>
      <c r="D58" s="15"/>
      <c r="E58" s="17">
        <f>'Datos '!I14</f>
        <v>78.8</v>
      </c>
      <c r="F58" s="15">
        <f>('Datos '!G14/(SUM('Datos '!$G$7:$G$91)))-(E58/17125.709)</f>
        <v>2.0916063811925772E-2</v>
      </c>
      <c r="G58" s="15">
        <f>POWER(('Datos '!G14/(SUM('Datos '!$G$7:$G$91)))*100,2)</f>
        <v>6.5113429193893388</v>
      </c>
      <c r="H58" s="15">
        <v>8</v>
      </c>
      <c r="I58" s="15" t="str">
        <f t="shared" si="0"/>
        <v/>
      </c>
      <c r="J58" s="19" t="str">
        <f>IF(COUNTIF($K$51:$K58,K58)=1,MAX($J$50:$J57)+1,"")</f>
        <v/>
      </c>
      <c r="K58" s="19" t="str">
        <f>IF(INDEX('Datos '!$H$5:$DZ$5,1,ROW()-50)=0," * ",INDEX('Datos '!$H$5:$DZ$5,1,ROW()-50))</f>
        <v>Geo</v>
      </c>
      <c r="L58" s="19">
        <v>7</v>
      </c>
      <c r="M58" s="19" t="str">
        <f t="shared" si="1"/>
        <v>Superficie montañas (km²)</v>
      </c>
      <c r="N58" s="15" t="str">
        <f>IF('Datos '!A14=$F$141,MAX(N$50:N57)+1,"")</f>
        <v/>
      </c>
      <c r="O58" s="15" t="str">
        <f>'Datos '!B14</f>
        <v>Superficie montañas (km²)</v>
      </c>
      <c r="P58" s="19">
        <v>8</v>
      </c>
      <c r="Q58" s="19" t="str">
        <f t="shared" si="2"/>
        <v>Superficie montañas (km²)</v>
      </c>
      <c r="R58" s="15" t="str">
        <f>IF('Datos '!A14=$F$143,MAX(R$50:R57)+1,"")</f>
        <v/>
      </c>
      <c r="S58" s="15" t="str">
        <f>'Datos '!B14</f>
        <v>Superficie montañas (km²)</v>
      </c>
      <c r="T58" s="15">
        <f ca="1">(OFFSET('Datos '!G14,,'(с)'!$A$50)/(SUM(OFFSET('Datos '!$G$7:$G$91,,'(с)'!$A$50))))-(OFFSET('Datos '!G14,,'(с)'!$A$137)/$T$140)</f>
        <v>-1.6149333499994763E-2</v>
      </c>
    </row>
    <row r="59" spans="1:20" ht="15.9" customHeight="1">
      <c r="A59" s="15"/>
      <c r="B59" s="16" t="s">
        <v>64</v>
      </c>
      <c r="C59" s="15"/>
      <c r="D59" s="15"/>
      <c r="E59" s="17">
        <f>'Datos '!I15</f>
        <v>72.099999999999994</v>
      </c>
      <c r="F59" s="15">
        <f>('Datos '!G15/(SUM('Datos '!$G$7:$G$91)))-(E59/17125.709)</f>
        <v>1.9137667523348327E-2</v>
      </c>
      <c r="G59" s="15">
        <f>POWER(('Datos '!G15/(SUM('Datos '!$G$7:$G$91)))*100,2)</f>
        <v>5.45115664948574</v>
      </c>
      <c r="H59" s="15">
        <v>9</v>
      </c>
      <c r="I59" s="15" t="str">
        <f t="shared" ref="I59:I100" si="3">IF(MAX($J$50:$J$150)&lt;ROW(9:9),"",VLOOKUP(ROW(9:9),$J$50:$K$150,2))</f>
        <v/>
      </c>
      <c r="J59" s="19">
        <f>IF(COUNTIF($K$51:$K59,K59)=1,MAX($J$50:$J58)+1,"")</f>
        <v>5</v>
      </c>
      <c r="K59" s="19" t="str">
        <f>IF(INDEX('Datos '!$H$5:$DZ$5,1,ROW()-50)=0," * ",INDEX('Datos '!$H$5:$DZ$5,1,ROW()-50))</f>
        <v>Economía</v>
      </c>
      <c r="L59" s="19">
        <v>8</v>
      </c>
      <c r="M59" s="19" t="str">
        <f t="shared" si="1"/>
        <v>Turistas residentes (Promedios 2018/19), miles</v>
      </c>
      <c r="N59" s="15" t="str">
        <f>IF('Datos '!A15=$F$141,MAX(N$50:N58)+1,"")</f>
        <v/>
      </c>
      <c r="O59" s="15" t="str">
        <f>'Datos '!B15</f>
        <v>Turistas residentes (Promedios 2018/19), miles</v>
      </c>
      <c r="P59" s="19">
        <v>9</v>
      </c>
      <c r="Q59" s="19" t="str">
        <f t="shared" si="2"/>
        <v>Turistas residentes (Promedios 2018/19), miles</v>
      </c>
      <c r="R59" s="15" t="str">
        <f>IF('Datos '!A15=$F$143,MAX(R$50:R58)+1,"")</f>
        <v/>
      </c>
      <c r="S59" s="15" t="str">
        <f>'Datos '!B15</f>
        <v>Turistas residentes (Promedios 2018/19), miles</v>
      </c>
      <c r="T59" s="15">
        <f ca="1">(OFFSET('Datos '!G15,,'(с)'!$A$50)/(SUM(OFFSET('Datos '!$G$7:$G$91,,'(с)'!$A$50))))-(OFFSET('Datos '!G15,,'(с)'!$A$137)/$T$140)</f>
        <v>-1.8318954467211788E-2</v>
      </c>
    </row>
    <row r="60" spans="1:20" ht="15.9" customHeight="1">
      <c r="A60" s="15"/>
      <c r="B60" s="16" t="s">
        <v>66</v>
      </c>
      <c r="C60" s="15"/>
      <c r="D60" s="15"/>
      <c r="E60" s="17">
        <f>'Datos '!I16</f>
        <v>53.2</v>
      </c>
      <c r="F60" s="15">
        <f>('Datos '!G16/(SUM('Datos '!$G$7:$G$91)))-(E60/17125.709)</f>
        <v>1.4120997395868671E-2</v>
      </c>
      <c r="G60" s="15">
        <f>POWER(('Datos '!G16/(SUM('Datos '!$G$7:$G$91)))*100,2)</f>
        <v>2.9678462444556173</v>
      </c>
      <c r="H60" s="15">
        <v>10</v>
      </c>
      <c r="I60" s="15" t="str">
        <f t="shared" si="3"/>
        <v/>
      </c>
      <c r="J60" s="19" t="str">
        <f>IF(COUNTIF($K$51:$K60,K60)=1,MAX($J$50:$J59)+1,"")</f>
        <v/>
      </c>
      <c r="K60" s="19" t="str">
        <f>IF(INDEX('Datos '!$H$5:$DZ$5,1,ROW()-50)=0," * ",INDEX('Datos '!$H$5:$DZ$5,1,ROW()-50))</f>
        <v>Economía</v>
      </c>
      <c r="L60" s="19">
        <v>9</v>
      </c>
      <c r="M60" s="19" t="str">
        <f t="shared" si="1"/>
        <v>Turistas extranjeros (Promedios 2018/19), miles</v>
      </c>
      <c r="N60" s="15" t="str">
        <f>IF('Datos '!A16=$F$141,MAX(N$50:N59)+1,"")</f>
        <v/>
      </c>
      <c r="O60" s="15" t="str">
        <f>'Datos '!B16</f>
        <v>Turistas extranjeros (Promedios 2018/19), miles</v>
      </c>
      <c r="P60" s="19">
        <v>10</v>
      </c>
      <c r="Q60" s="19" t="str">
        <f t="shared" si="2"/>
        <v>Turistas extranjeros (Promedios 2018/19), miles</v>
      </c>
      <c r="R60" s="15" t="str">
        <f>IF('Datos '!A16=$F$143,MAX(R$50:R59)+1,"")</f>
        <v/>
      </c>
      <c r="S60" s="15" t="str">
        <f>'Datos '!B16</f>
        <v>Turistas extranjeros (Promedios 2018/19), miles</v>
      </c>
      <c r="T60" s="15">
        <f ca="1">(OFFSET('Datos '!G16,,'(с)'!$A$50)/(SUM(OFFSET('Datos '!$G$7:$G$91,,'(с)'!$A$50))))-(OFFSET('Datos '!G16,,'(с)'!$A$137)/$T$140)</f>
        <v>-2.443922853891355E-2</v>
      </c>
    </row>
    <row r="61" spans="1:20" ht="15.9" customHeight="1">
      <c r="A61" s="15"/>
      <c r="B61" s="16" t="s">
        <v>68</v>
      </c>
      <c r="C61" s="15"/>
      <c r="D61" s="15"/>
      <c r="E61" s="17">
        <f>'Datos '!I17</f>
        <v>143.4</v>
      </c>
      <c r="F61" s="15">
        <f>('Datos '!G17/(SUM('Datos '!$G$7:$G$91)))-(E61/17125.709)</f>
        <v>3.8062989221194873E-2</v>
      </c>
      <c r="G61" s="15">
        <f>POWER(('Datos '!G17/(SUM('Datos '!$G$7:$G$91)))*100,2)</f>
        <v>21.563360110322002</v>
      </c>
      <c r="H61" s="15">
        <v>11</v>
      </c>
      <c r="I61" s="15" t="str">
        <f t="shared" si="3"/>
        <v/>
      </c>
      <c r="J61" s="19" t="str">
        <f>IF(COUNTIF($K$51:$K61,K61)=1,MAX($J$50:$J60)+1,"")</f>
        <v/>
      </c>
      <c r="K61" s="19" t="str">
        <f>IF(INDEX('Datos '!$H$5:$DZ$5,1,ROW()-50)=0," * ",INDEX('Datos '!$H$5:$DZ$5,1,ROW()-50))</f>
        <v>Economía</v>
      </c>
      <c r="L61" s="19">
        <v>10</v>
      </c>
      <c r="M61" s="19" t="str">
        <f t="shared" si="1"/>
        <v>IDH, 2006</v>
      </c>
      <c r="N61" s="15" t="str">
        <f>IF('Datos '!A17=$F$141,MAX(N$50:N60)+1,"")</f>
        <v/>
      </c>
      <c r="O61" s="15" t="str">
        <f>'Datos '!B17</f>
        <v>IDH, 2006</v>
      </c>
      <c r="P61" s="19">
        <v>11</v>
      </c>
      <c r="Q61" s="19" t="str">
        <f t="shared" si="2"/>
        <v>IDH, 2006</v>
      </c>
      <c r="R61" s="15" t="str">
        <f>IF('Datos '!A17=$F$143,MAX(R$50:R60)+1,"")</f>
        <v/>
      </c>
      <c r="S61" s="15" t="str">
        <f>'Datos '!B17</f>
        <v>IDH, 2006</v>
      </c>
      <c r="T61" s="15">
        <f ca="1">(OFFSET('Datos '!G17,,'(с)'!$A$50)/(SUM(OFFSET('Datos '!$G$7:$G$91,,'(с)'!$A$50))))-(OFFSET('Datos '!G17,,'(с)'!$A$137)/$T$140)</f>
        <v>4.7696985122768765E-3</v>
      </c>
    </row>
    <row r="62" spans="1:20" ht="15.9" customHeight="1">
      <c r="A62" s="15"/>
      <c r="B62" s="16" t="s">
        <v>70</v>
      </c>
      <c r="C62" s="15"/>
      <c r="D62" s="15"/>
      <c r="E62" s="17">
        <f>'Datos '!I18</f>
        <v>89.7</v>
      </c>
      <c r="F62" s="15">
        <f>('Datos '!G18/(SUM('Datos '!$G$7:$G$91)))-(E62/17125.709)</f>
        <v>2.3809275684387586E-2</v>
      </c>
      <c r="G62" s="15">
        <f>POWER(('Datos '!G18/(SUM('Datos '!$G$7:$G$91)))*100,2)</f>
        <v>8.4372908265913473</v>
      </c>
      <c r="H62" s="15">
        <v>12</v>
      </c>
      <c r="I62" s="15" t="str">
        <f t="shared" si="3"/>
        <v/>
      </c>
      <c r="J62" s="19" t="str">
        <f>IF(COUNTIF($K$51:$K62,K62)=1,MAX($J$50:$J61)+1,"")</f>
        <v/>
      </c>
      <c r="K62" s="19" t="str">
        <f>IF(INDEX('Datos '!$H$5:$DZ$5,1,ROW()-50)=0," * ",INDEX('Datos '!$H$5:$DZ$5,1,ROW()-50))</f>
        <v>Economía</v>
      </c>
      <c r="L62" s="19">
        <v>11</v>
      </c>
      <c r="M62" s="19" t="str">
        <f t="shared" si="1"/>
        <v>IDH, 2016</v>
      </c>
      <c r="N62" s="15" t="str">
        <f>IF('Datos '!A18=$F$141,MAX(N$50:N61)+1,"")</f>
        <v/>
      </c>
      <c r="O62" s="15" t="str">
        <f>'Datos '!B18</f>
        <v>IDH, 2016</v>
      </c>
      <c r="P62" s="19">
        <v>12</v>
      </c>
      <c r="Q62" s="19" t="str">
        <f t="shared" si="2"/>
        <v>IDH, 2016</v>
      </c>
      <c r="R62" s="15" t="str">
        <f>IF('Datos '!A18=$F$143,MAX(R$50:R61)+1,"")</f>
        <v/>
      </c>
      <c r="S62" s="15" t="str">
        <f>'Datos '!B18</f>
        <v>IDH, 2016</v>
      </c>
      <c r="T62" s="15">
        <f ca="1">(OFFSET('Datos '!G18,,'(с)'!$A$50)/(SUM(OFFSET('Datos '!$G$7:$G$91,,'(с)'!$A$50))))-(OFFSET('Datos '!G18,,'(с)'!$A$137)/$T$140)</f>
        <v>-1.2619651627955118E-2</v>
      </c>
    </row>
    <row r="63" spans="1:20" ht="15.9" customHeight="1">
      <c r="A63" s="15"/>
      <c r="B63" s="16" t="s">
        <v>73</v>
      </c>
      <c r="C63" s="15"/>
      <c r="D63" s="15"/>
      <c r="E63" s="17">
        <f>'Datos '!I19</f>
        <v>148.80000000000001</v>
      </c>
      <c r="F63" s="15">
        <f>('Datos '!G19/(SUM('Datos '!$G$7:$G$91)))-(E63/17125.709)</f>
        <v>3.9496323543331921E-2</v>
      </c>
      <c r="G63" s="15">
        <f>POWER(('Datos '!G19/(SUM('Datos '!$G$7:$G$91)))*100,2)</f>
        <v>23.217956622349828</v>
      </c>
      <c r="H63" s="15">
        <v>13</v>
      </c>
      <c r="I63" s="15" t="str">
        <f t="shared" si="3"/>
        <v/>
      </c>
      <c r="J63" s="19" t="str">
        <f>IF(COUNTIF($K$51:$K63,K63)=1,MAX($J$50:$J62)+1,"")</f>
        <v/>
      </c>
      <c r="K63" s="19" t="str">
        <f>IF(INDEX('Datos '!$H$5:$DZ$5,1,ROW()-50)=0," * ",INDEX('Datos '!$H$5:$DZ$5,1,ROW()-50))</f>
        <v xml:space="preserve"> * </v>
      </c>
      <c r="L63" s="19">
        <v>12</v>
      </c>
      <c r="M63" s="19">
        <f t="shared" si="1"/>
        <v>0</v>
      </c>
      <c r="N63" s="15" t="str">
        <f>IF('Datos '!A19=$F$141,MAX(N$50:N62)+1,"")</f>
        <v/>
      </c>
      <c r="O63" s="15">
        <f>'Datos '!B19</f>
        <v>0</v>
      </c>
      <c r="P63" s="19">
        <v>13</v>
      </c>
      <c r="Q63" s="19">
        <f t="shared" si="2"/>
        <v>0</v>
      </c>
      <c r="R63" s="15" t="str">
        <f>IF('Datos '!A19=$F$143,MAX(R$50:R62)+1,"")</f>
        <v/>
      </c>
      <c r="S63" s="15">
        <f>'Datos '!B19</f>
        <v>0</v>
      </c>
      <c r="T63" s="15">
        <f ca="1">(OFFSET('Datos '!G19,,'(с)'!$A$50)/(SUM(OFFSET('Datos '!$G$7:$G$91,,'(с)'!$A$50))))-(OFFSET('Datos '!G19,,'(с)'!$A$137)/$T$140)</f>
        <v>6.5183482470488122E-3</v>
      </c>
    </row>
    <row r="64" spans="1:20" ht="15.9" customHeight="1">
      <c r="A64" s="15"/>
      <c r="B64" s="16" t="s">
        <v>75</v>
      </c>
      <c r="C64" s="15"/>
      <c r="D64" s="15"/>
      <c r="E64" s="17">
        <f>'Datos '!I20</f>
        <v>29.8</v>
      </c>
      <c r="F64" s="15">
        <f>('Datos '!G20/(SUM('Datos '!$G$7:$G$91)))-(E64/17125.709)</f>
        <v>7.9098819999414739E-3</v>
      </c>
      <c r="G64" s="15">
        <f>POWER(('Datos '!G20/(SUM('Datos '!$G$7:$G$91)))*100,2)</f>
        <v>0.9312164971615009</v>
      </c>
      <c r="H64" s="15">
        <v>14</v>
      </c>
      <c r="I64" s="15" t="str">
        <f t="shared" si="3"/>
        <v/>
      </c>
      <c r="J64" s="19" t="str">
        <f>IF(COUNTIF($K$51:$K64,K64)=1,MAX($J$50:$J63)+1,"")</f>
        <v/>
      </c>
      <c r="K64" s="19" t="str">
        <f>IF(INDEX('Datos '!$H$5:$DZ$5,1,ROW()-50)=0," * ",INDEX('Datos '!$H$5:$DZ$5,1,ROW()-50))</f>
        <v xml:space="preserve"> * </v>
      </c>
      <c r="L64" s="19">
        <v>13</v>
      </c>
      <c r="M64" s="19">
        <f t="shared" si="1"/>
        <v>0</v>
      </c>
      <c r="N64" s="15" t="str">
        <f>IF('Datos '!A20=$F$141,MAX(N$50:N63)+1,"")</f>
        <v/>
      </c>
      <c r="O64" s="15">
        <f>'Datos '!B20</f>
        <v>0</v>
      </c>
      <c r="P64" s="19">
        <v>14</v>
      </c>
      <c r="Q64" s="19">
        <f t="shared" si="2"/>
        <v>0</v>
      </c>
      <c r="R64" s="15" t="str">
        <f>IF('Datos '!A20=$F$143,MAX(R$50:R63)+1,"")</f>
        <v/>
      </c>
      <c r="S64" s="15">
        <f>'Datos '!B20</f>
        <v>0</v>
      </c>
      <c r="T64" s="15">
        <f ca="1">(OFFSET('Datos '!G20,,'(с)'!$A$50)/(SUM(OFFSET('Datos '!$G$7:$G$91,,'(с)'!$A$50))))-(OFFSET('Datos '!G20,,'(с)'!$A$137)/$T$140)</f>
        <v>-3.2016710722925258E-2</v>
      </c>
    </row>
    <row r="65" spans="1:20" ht="15.9" customHeight="1">
      <c r="A65" s="15"/>
      <c r="B65" s="16" t="s">
        <v>77</v>
      </c>
      <c r="C65" s="15"/>
      <c r="D65" s="15"/>
      <c r="E65" s="17">
        <f>'Datos '!I21</f>
        <v>94.1</v>
      </c>
      <c r="F65" s="15">
        <f>('Datos '!G21/(SUM('Datos '!$G$7:$G$91)))-(E65/17125.709)</f>
        <v>2.4977177724647401E-2</v>
      </c>
      <c r="G65" s="15">
        <f>POWER(('Datos '!G21/(SUM('Datos '!$G$7:$G$91)))*100,2)</f>
        <v>9.285330786035118</v>
      </c>
      <c r="H65" s="15">
        <v>15</v>
      </c>
      <c r="I65" s="15" t="str">
        <f t="shared" si="3"/>
        <v/>
      </c>
      <c r="J65" s="19" t="str">
        <f>IF(COUNTIF($K$51:$K65,K65)=1,MAX($J$50:$J64)+1,"")</f>
        <v/>
      </c>
      <c r="K65" s="19" t="str">
        <f>IF(INDEX('Datos '!$H$5:$DZ$5,1,ROW()-50)=0," * ",INDEX('Datos '!$H$5:$DZ$5,1,ROW()-50))</f>
        <v xml:space="preserve"> * </v>
      </c>
      <c r="L65" s="19">
        <v>14</v>
      </c>
      <c r="M65" s="19">
        <f t="shared" ref="M65:M96" si="4">IF(OR($F$141=" ==== ",$F$141=""),O65,IF(MAX($N$51:$N$150)&lt;ROW(14:14),"",VLOOKUP(ROW(14:14),$N$51:$O$150,2)))</f>
        <v>0</v>
      </c>
      <c r="N65" s="15" t="str">
        <f>IF('Datos '!A21=$F$141,MAX(N$50:N64)+1,"")</f>
        <v/>
      </c>
      <c r="O65" s="15">
        <f>'Datos '!B21</f>
        <v>0</v>
      </c>
      <c r="P65" s="19">
        <v>15</v>
      </c>
      <c r="Q65" s="19">
        <f t="shared" si="2"/>
        <v>0</v>
      </c>
      <c r="R65" s="15" t="str">
        <f>IF('Datos '!A21=$F$143,MAX(R$50:R64)+1,"")</f>
        <v/>
      </c>
      <c r="S65" s="15">
        <f>'Datos '!B21</f>
        <v>0</v>
      </c>
      <c r="T65" s="15">
        <f ca="1">(OFFSET('Datos '!G21,,'(с)'!$A$50)/(SUM(OFFSET('Datos '!$G$7:$G$91,,'(с)'!$A$50))))-(OFFSET('Datos '!G21,,'(с)'!$A$137)/$T$140)</f>
        <v>-1.1194825918140954E-2</v>
      </c>
    </row>
    <row r="66" spans="1:20" ht="15.9" customHeight="1">
      <c r="A66" s="15"/>
      <c r="B66" s="16" t="s">
        <v>79</v>
      </c>
      <c r="C66" s="15"/>
      <c r="D66" s="15"/>
      <c r="E66" s="17">
        <f>'Datos '!I22</f>
        <v>203</v>
      </c>
      <c r="F66" s="15">
        <f>('Datos '!G22/(SUM('Datos '!$G$7:$G$91)))-(E66/17125.709)</f>
        <v>5.3882753221077814E-2</v>
      </c>
      <c r="G66" s="15">
        <f>POWER(('Datos '!G22/(SUM('Datos '!$G$7:$G$91)))*100,2)</f>
        <v>43.212581225539701</v>
      </c>
      <c r="H66" s="15">
        <v>16</v>
      </c>
      <c r="I66" s="15" t="str">
        <f t="shared" si="3"/>
        <v/>
      </c>
      <c r="J66" s="19" t="str">
        <f>IF(COUNTIF($K$51:$K66,K66)=1,MAX($J$50:$J65)+1,"")</f>
        <v/>
      </c>
      <c r="K66" s="19" t="str">
        <f>IF(INDEX('Datos '!$H$5:$DZ$5,1,ROW()-50)=0," * ",INDEX('Datos '!$H$5:$DZ$5,1,ROW()-50))</f>
        <v xml:space="preserve"> * </v>
      </c>
      <c r="L66" s="19">
        <v>15</v>
      </c>
      <c r="M66" s="19">
        <f t="shared" si="4"/>
        <v>0</v>
      </c>
      <c r="N66" s="15" t="str">
        <f>IF('Datos '!A22=$F$141,MAX(N$50:N65)+1,"")</f>
        <v/>
      </c>
      <c r="O66" s="15">
        <f>'Datos '!B22</f>
        <v>0</v>
      </c>
      <c r="P66" s="19">
        <v>16</v>
      </c>
      <c r="Q66" s="19">
        <f t="shared" si="2"/>
        <v>0</v>
      </c>
      <c r="R66" s="15" t="str">
        <f>IF('Datos '!A22=$F$143,MAX(R$50:R65)+1,"")</f>
        <v/>
      </c>
      <c r="S66" s="15">
        <f>'Datos '!B22</f>
        <v>0</v>
      </c>
      <c r="T66" s="15">
        <f ca="1">(OFFSET('Datos '!G22,,'(с)'!$A$50)/(SUM(OFFSET('Datos '!$G$7:$G$91,,'(с)'!$A$50))))-(OFFSET('Datos '!G22,,'(с)'!$A$137)/$T$140)</f>
        <v>2.4069610399759682E-2</v>
      </c>
    </row>
    <row r="67" spans="1:20" ht="15.9" customHeight="1">
      <c r="A67" s="15"/>
      <c r="B67" s="16" t="s">
        <v>81</v>
      </c>
      <c r="C67" s="15"/>
      <c r="D67" s="15"/>
      <c r="E67" s="17">
        <f>'Datos '!I23</f>
        <v>155.5</v>
      </c>
      <c r="F67" s="15">
        <f>('Datos '!G23/(SUM('Datos '!$G$7:$G$91)))-(E67/17125.709)</f>
        <v>4.1274719831909362E-2</v>
      </c>
      <c r="G67" s="15">
        <f>POWER(('Datos '!G23/(SUM('Datos '!$G$7:$G$91)))*100,2)</f>
        <v>25.355893547012954</v>
      </c>
      <c r="H67" s="15">
        <v>17</v>
      </c>
      <c r="I67" s="15" t="str">
        <f t="shared" si="3"/>
        <v/>
      </c>
      <c r="J67" s="19" t="str">
        <f>IF(COUNTIF($K$51:$K67,K67)=1,MAX($J$50:$J66)+1,"")</f>
        <v/>
      </c>
      <c r="K67" s="19" t="str">
        <f>IF(INDEX('Datos '!$H$5:$DZ$5,1,ROW()-50)=0," * ",INDEX('Datos '!$H$5:$DZ$5,1,ROW()-50))</f>
        <v xml:space="preserve"> * </v>
      </c>
      <c r="L67" s="19">
        <v>16</v>
      </c>
      <c r="M67" s="19">
        <f t="shared" si="4"/>
        <v>0</v>
      </c>
      <c r="N67" s="15" t="str">
        <f>IF('Datos '!A23=$F$141,MAX(N$50:N66)+1,"")</f>
        <v/>
      </c>
      <c r="O67" s="15">
        <f>'Datos '!B23</f>
        <v>0</v>
      </c>
      <c r="P67" s="19">
        <v>17</v>
      </c>
      <c r="Q67" s="19">
        <f t="shared" si="2"/>
        <v>0</v>
      </c>
      <c r="R67" s="15" t="str">
        <f>IF('Datos '!A23=$F$143,MAX(R$50:R66)+1,"")</f>
        <v/>
      </c>
      <c r="S67" s="15">
        <f>'Datos '!B23</f>
        <v>0</v>
      </c>
      <c r="T67" s="15">
        <f ca="1">(OFFSET('Datos '!G23,,'(с)'!$A$50)/(SUM(OFFSET('Datos '!$G$7:$G$91,,'(с)'!$A$50))))-(OFFSET('Datos '!G23,,'(с)'!$A$137)/$T$140)</f>
        <v>8.687969214265838E-3</v>
      </c>
    </row>
    <row r="68" spans="1:20" ht="15.9" customHeight="1">
      <c r="A68" s="15"/>
      <c r="B68" s="16" t="s">
        <v>83</v>
      </c>
      <c r="C68" s="15"/>
      <c r="D68" s="15"/>
      <c r="E68" s="17">
        <f>'Datos '!I24</f>
        <v>89.7</v>
      </c>
      <c r="F68" s="15">
        <f>('Datos '!G24/(SUM('Datos '!$G$7:$G$91)))-(E68/17125.709)</f>
        <v>2.3809275684387586E-2</v>
      </c>
      <c r="G68" s="15">
        <f>POWER(('Datos '!G24/(SUM('Datos '!$G$7:$G$91)))*100,2)</f>
        <v>8.4372908265913473</v>
      </c>
      <c r="H68" s="15">
        <v>18</v>
      </c>
      <c r="I68" s="15" t="str">
        <f t="shared" si="3"/>
        <v/>
      </c>
      <c r="J68" s="19" t="str">
        <f>IF(COUNTIF($K$51:$K68,K68)=1,MAX($J$50:$J67)+1,"")</f>
        <v/>
      </c>
      <c r="K68" s="19" t="str">
        <f>IF(INDEX('Datos '!$H$5:$DZ$5,1,ROW()-50)=0," * ",INDEX('Datos '!$H$5:$DZ$5,1,ROW()-50))</f>
        <v xml:space="preserve"> * </v>
      </c>
      <c r="L68" s="19">
        <v>17</v>
      </c>
      <c r="M68" s="19">
        <f t="shared" si="4"/>
        <v>0</v>
      </c>
      <c r="N68" s="15" t="str">
        <f>IF('Datos '!A24=$F$141,MAX(N$50:N67)+1,"")</f>
        <v/>
      </c>
      <c r="O68" s="15">
        <f>'Datos '!B24</f>
        <v>0</v>
      </c>
      <c r="P68" s="19">
        <v>18</v>
      </c>
      <c r="Q68" s="19">
        <f t="shared" si="2"/>
        <v>0</v>
      </c>
      <c r="R68" s="15" t="str">
        <f>IF('Datos '!A24=$F$143,MAX(R$50:R67)+1,"")</f>
        <v/>
      </c>
      <c r="S68" s="15">
        <f>'Datos '!B24</f>
        <v>0</v>
      </c>
      <c r="T68" s="15">
        <f ca="1">(OFFSET('Datos '!G24,,'(с)'!$A$50)/(SUM(OFFSET('Datos '!$G$7:$G$91,,'(с)'!$A$50))))-(OFFSET('Datos '!G24,,'(с)'!$A$137)/$T$140)</f>
        <v>-1.2619651627955118E-2</v>
      </c>
    </row>
    <row r="69" spans="1:20" ht="15.9" customHeight="1">
      <c r="A69" s="15"/>
      <c r="B69" s="16" t="s">
        <v>85</v>
      </c>
      <c r="C69" s="15"/>
      <c r="D69" s="15"/>
      <c r="E69" s="17">
        <f>'Datos '!I25</f>
        <v>76.7</v>
      </c>
      <c r="F69" s="15">
        <f>('Datos '!G25/(SUM('Datos '!$G$7:$G$91)))-(E69/17125.709)</f>
        <v>2.0358656019983587E-2</v>
      </c>
      <c r="G69" s="15">
        <f>POWER(('Datos '!G25/(SUM('Datos '!$G$7:$G$91)))*100,2)</f>
        <v>6.1689160611981686</v>
      </c>
      <c r="H69" s="15">
        <v>19</v>
      </c>
      <c r="I69" s="15" t="str">
        <f t="shared" si="3"/>
        <v/>
      </c>
      <c r="J69" s="19" t="str">
        <f>IF(COUNTIF($K$51:$K69,K69)=1,MAX($J$50:$J68)+1,"")</f>
        <v/>
      </c>
      <c r="K69" s="19" t="str">
        <f>IF(INDEX('Datos '!$H$5:$DZ$5,1,ROW()-50)=0," * ",INDEX('Datos '!$H$5:$DZ$5,1,ROW()-50))</f>
        <v xml:space="preserve"> * </v>
      </c>
      <c r="L69" s="19">
        <v>18</v>
      </c>
      <c r="M69" s="19">
        <f t="shared" si="4"/>
        <v>0</v>
      </c>
      <c r="N69" s="15" t="str">
        <f>IF('Datos '!A25=$F$141,MAX(N$50:N68)+1,"")</f>
        <v/>
      </c>
      <c r="O69" s="15">
        <f>'Datos '!B25</f>
        <v>0</v>
      </c>
      <c r="P69" s="19">
        <v>19</v>
      </c>
      <c r="Q69" s="19">
        <f t="shared" si="2"/>
        <v>0</v>
      </c>
      <c r="R69" s="15" t="str">
        <f>IF('Datos '!A25=$F$143,MAX(R$50:R68)+1,"")</f>
        <v/>
      </c>
      <c r="S69" s="15">
        <f>'Datos '!B25</f>
        <v>0</v>
      </c>
      <c r="T69" s="15">
        <f ca="1">(OFFSET('Datos '!G25,,'(с)'!$A$50)/(SUM(OFFSET('Datos '!$G$7:$G$91,,'(с)'!$A$50))))-(OFFSET('Datos '!G25,,'(с)'!$A$137)/$T$140)</f>
        <v>-1.6829363952406067E-2</v>
      </c>
    </row>
    <row r="70" spans="1:20" ht="15.9" customHeight="1">
      <c r="A70" s="15"/>
      <c r="B70" s="16" t="s">
        <v>87</v>
      </c>
      <c r="C70" s="15"/>
      <c r="D70" s="15"/>
      <c r="E70" s="17">
        <f>'Datos '!I26</f>
        <v>243.94</v>
      </c>
      <c r="F70" s="15">
        <f>('Datos '!G26/(SUM('Datos '!$G$7:$G$91)))-(E70/17125.709)</f>
        <v>6.474955084113164E-2</v>
      </c>
      <c r="G70" s="15">
        <f>POWER(('Datos '!G26/(SUM('Datos '!$G$7:$G$91)))*100,2)</f>
        <v>62.39993998958338</v>
      </c>
      <c r="H70" s="15">
        <v>20</v>
      </c>
      <c r="I70" s="15" t="str">
        <f t="shared" si="3"/>
        <v/>
      </c>
      <c r="J70" s="19" t="str">
        <f>IF(COUNTIF($K$51:$K70,K70)=1,MAX($J$50:$J69)+1,"")</f>
        <v/>
      </c>
      <c r="K70" s="19" t="str">
        <f>IF(INDEX('Datos '!$H$5:$DZ$5,1,ROW()-50)=0," * ",INDEX('Datos '!$H$5:$DZ$5,1,ROW()-50))</f>
        <v xml:space="preserve"> * </v>
      </c>
      <c r="L70" s="19">
        <v>19</v>
      </c>
      <c r="M70" s="19">
        <f t="shared" si="4"/>
        <v>0</v>
      </c>
      <c r="N70" s="15" t="str">
        <f>IF('Datos '!A26=$F$141,MAX(N$50:N69)+1,"")</f>
        <v/>
      </c>
      <c r="O70" s="15">
        <f>'Datos '!B26</f>
        <v>0</v>
      </c>
      <c r="P70" s="19">
        <v>20</v>
      </c>
      <c r="Q70" s="19">
        <f t="shared" si="2"/>
        <v>0</v>
      </c>
      <c r="R70" s="15" t="str">
        <f>IF('Datos '!A26=$F$143,MAX(R$50:R69)+1,"")</f>
        <v/>
      </c>
      <c r="S70" s="15">
        <f>'Datos '!B26</f>
        <v>0</v>
      </c>
      <c r="T70" s="15">
        <f ca="1">(OFFSET('Datos '!G26,,'(с)'!$A$50)/(SUM(OFFSET('Datos '!$G$7:$G$91,,'(с)'!$A$50))))-(OFFSET('Datos '!G26,,'(с)'!$A$137)/$T$140)</f>
        <v>3.7326965981530603E-2</v>
      </c>
    </row>
    <row r="71" spans="1:20" ht="15.9" customHeight="1">
      <c r="A71" s="15"/>
      <c r="B71" s="16" t="s">
        <v>89</v>
      </c>
      <c r="C71" s="15"/>
      <c r="D71" s="15"/>
      <c r="E71" s="17">
        <f>'Datos '!I27</f>
        <v>133</v>
      </c>
      <c r="F71" s="15">
        <f>('Datos '!G27/(SUM('Datos '!$G$7:$G$91)))-(E71/17125.709)</f>
        <v>3.5302493489671675E-2</v>
      </c>
      <c r="G71" s="15">
        <f>POWER(('Datos '!G27/(SUM('Datos '!$G$7:$G$91)))*100,2)</f>
        <v>18.549039027847609</v>
      </c>
      <c r="H71" s="15">
        <v>21</v>
      </c>
      <c r="I71" s="15" t="str">
        <f t="shared" si="3"/>
        <v/>
      </c>
      <c r="J71" s="19" t="str">
        <f>IF(COUNTIF($K$51:$K71,K71)=1,MAX($J$50:$J70)+1,"")</f>
        <v/>
      </c>
      <c r="K71" s="19" t="str">
        <f>IF(INDEX('Datos '!$H$5:$DZ$5,1,ROW()-50)=0," * ",INDEX('Datos '!$H$5:$DZ$5,1,ROW()-50))</f>
        <v xml:space="preserve"> * </v>
      </c>
      <c r="L71" s="19">
        <v>20</v>
      </c>
      <c r="M71" s="19">
        <f t="shared" si="4"/>
        <v>0</v>
      </c>
      <c r="N71" s="15" t="str">
        <f>IF('Datos '!A27=$F$141,MAX(N$50:N70)+1,"")</f>
        <v/>
      </c>
      <c r="O71" s="15">
        <f>'Datos '!B27</f>
        <v>0</v>
      </c>
      <c r="P71" s="19">
        <v>21</v>
      </c>
      <c r="Q71" s="19">
        <f t="shared" si="2"/>
        <v>0</v>
      </c>
      <c r="R71" s="15" t="str">
        <f>IF('Datos '!A27=$F$143,MAX(R$50:R70)+1,"")</f>
        <v/>
      </c>
      <c r="S71" s="15">
        <f>'Datos '!B27</f>
        <v>0</v>
      </c>
      <c r="T71" s="15">
        <f ca="1">(OFFSET('Datos '!G27,,'(с)'!$A$50)/(SUM(OFFSET('Datos '!$G$7:$G$91,,'(с)'!$A$50))))-(OFFSET('Datos '!G27,,'(с)'!$A$137)/$T$140)</f>
        <v>1.4019286527161209E-3</v>
      </c>
    </row>
    <row r="72" spans="1:20" ht="15.9" customHeight="1">
      <c r="A72" s="15"/>
      <c r="B72" s="16" t="s">
        <v>91</v>
      </c>
      <c r="C72" s="15"/>
      <c r="D72" s="15"/>
      <c r="E72" s="17">
        <f>'Datos '!I28</f>
        <v>136.4</v>
      </c>
      <c r="F72" s="15">
        <f>('Datos '!G28/(SUM('Datos '!$G$7:$G$91)))-(E72/17125.709)</f>
        <v>3.6204963248054257E-2</v>
      </c>
      <c r="G72" s="15">
        <f>POWER(('Datos '!G28/(SUM('Datos '!$G$7:$G$91)))*100,2)</f>
        <v>19.50953299516895</v>
      </c>
      <c r="H72" s="15">
        <v>22</v>
      </c>
      <c r="I72" s="15" t="str">
        <f t="shared" si="3"/>
        <v/>
      </c>
      <c r="J72" s="19" t="str">
        <f>IF(COUNTIF($K$51:$K72,K72)=1,MAX($J$50:$J71)+1,"")</f>
        <v/>
      </c>
      <c r="K72" s="19" t="str">
        <f>IF(INDEX('Datos '!$H$5:$DZ$5,1,ROW()-50)=0," * ",INDEX('Datos '!$H$5:$DZ$5,1,ROW()-50))</f>
        <v xml:space="preserve"> * </v>
      </c>
      <c r="L72" s="19">
        <v>21</v>
      </c>
      <c r="M72" s="19">
        <f t="shared" si="4"/>
        <v>0</v>
      </c>
      <c r="N72" s="15" t="str">
        <f>IF('Datos '!A28=$F$141,MAX(N$50:N71)+1,"")</f>
        <v/>
      </c>
      <c r="O72" s="15">
        <f>'Datos '!B28</f>
        <v>0</v>
      </c>
      <c r="P72" s="19">
        <v>22</v>
      </c>
      <c r="Q72" s="19">
        <f t="shared" si="2"/>
        <v>0</v>
      </c>
      <c r="R72" s="15" t="str">
        <f>IF('Datos '!A28=$F$143,MAX(R$50:R71)+1,"")</f>
        <v/>
      </c>
      <c r="S72" s="15">
        <f>'Datos '!B28</f>
        <v>0</v>
      </c>
      <c r="T72" s="15">
        <f ca="1">(OFFSET('Datos '!G28,,'(с)'!$A$50)/(SUM(OFFSET('Datos '!$G$7:$G$91,,'(с)'!$A$50))))-(OFFSET('Datos '!G28,,'(с)'!$A$137)/$T$140)</f>
        <v>2.502930337572519E-3</v>
      </c>
    </row>
    <row r="73" spans="1:20" ht="15.9" customHeight="1">
      <c r="A73" s="15"/>
      <c r="B73" s="16" t="s">
        <v>93</v>
      </c>
      <c r="C73" s="15"/>
      <c r="D73" s="15"/>
      <c r="E73" s="17">
        <f>'Datos '!I29</f>
        <v>21.48</v>
      </c>
      <c r="F73" s="15">
        <f>('Datos '!G29/(SUM('Datos '!$G$7:$G$91)))-(E73/17125.709)</f>
        <v>5.7014854147229132E-3</v>
      </c>
      <c r="G73" s="15">
        <f>POWER(('Datos '!G29/(SUM('Datos '!$G$7:$G$91)))*100,2)</f>
        <v>0.48382319727933848</v>
      </c>
      <c r="H73" s="15">
        <v>23</v>
      </c>
      <c r="I73" s="15" t="str">
        <f t="shared" si="3"/>
        <v/>
      </c>
      <c r="J73" s="19" t="str">
        <f>IF(COUNTIF($K$51:$K73,K73)=1,MAX($J$50:$J72)+1,"")</f>
        <v/>
      </c>
      <c r="K73" s="19" t="str">
        <f>IF(INDEX('Datos '!$H$5:$DZ$5,1,ROW()-50)=0," * ",INDEX('Datos '!$H$5:$DZ$5,1,ROW()-50))</f>
        <v xml:space="preserve"> * </v>
      </c>
      <c r="L73" s="19">
        <v>22</v>
      </c>
      <c r="M73" s="19">
        <f t="shared" si="4"/>
        <v>0</v>
      </c>
      <c r="N73" s="15" t="str">
        <f>IF('Datos '!A29=$F$141,MAX(N$50:N72)+1,"")</f>
        <v/>
      </c>
      <c r="O73" s="15">
        <f>'Datos '!B29</f>
        <v>0</v>
      </c>
      <c r="P73" s="19">
        <v>23</v>
      </c>
      <c r="Q73" s="19">
        <f t="shared" si="2"/>
        <v>0</v>
      </c>
      <c r="R73" s="15" t="str">
        <f>IF('Datos '!A29=$F$143,MAX(R$50:R72)+1,"")</f>
        <v/>
      </c>
      <c r="S73" s="15">
        <f>'Datos '!B29</f>
        <v>0</v>
      </c>
      <c r="T73" s="15">
        <f ca="1">(OFFSET('Datos '!G29,,'(с)'!$A$50)/(SUM(OFFSET('Datos '!$G$7:$G$91,,'(с)'!$A$50))))-(OFFSET('Datos '!G29,,'(с)'!$A$137)/$T$140)</f>
        <v>-3.4710926610573865E-2</v>
      </c>
    </row>
    <row r="74" spans="1:20" ht="15.9" customHeight="1">
      <c r="A74" s="15"/>
      <c r="B74" s="16" t="s">
        <v>95</v>
      </c>
      <c r="C74" s="15"/>
      <c r="D74" s="15"/>
      <c r="E74" s="17">
        <f>'Datos '!I30</f>
        <v>22.5</v>
      </c>
      <c r="F74" s="15">
        <f>('Datos '!G30/(SUM('Datos '!$G$7:$G$91)))-(E74/17125.709)</f>
        <v>5.9722263422376893E-3</v>
      </c>
      <c r="G74" s="15">
        <f>POWER(('Datos '!G30/(SUM('Datos '!$G$7:$G$91)))*100,2)</f>
        <v>0.53086387064547746</v>
      </c>
      <c r="H74" s="15">
        <v>24</v>
      </c>
      <c r="I74" s="15" t="str">
        <f t="shared" si="3"/>
        <v/>
      </c>
      <c r="J74" s="19" t="str">
        <f>IF(COUNTIF($K$51:$K74,K74)=1,MAX($J$50:$J73)+1,"")</f>
        <v/>
      </c>
      <c r="K74" s="19" t="str">
        <f>IF(INDEX('Datos '!$H$5:$DZ$5,1,ROW()-50)=0," * ",INDEX('Datos '!$H$5:$DZ$5,1,ROW()-50))</f>
        <v xml:space="preserve"> * </v>
      </c>
      <c r="L74" s="19">
        <v>23</v>
      </c>
      <c r="M74" s="19">
        <f t="shared" si="4"/>
        <v>0</v>
      </c>
      <c r="N74" s="15" t="str">
        <f>IF('Datos '!A30=$F$141,MAX(N$50:N73)+1,"")</f>
        <v/>
      </c>
      <c r="O74" s="15">
        <f>'Datos '!B30</f>
        <v>0</v>
      </c>
      <c r="P74" s="19">
        <v>24</v>
      </c>
      <c r="Q74" s="19">
        <f t="shared" si="2"/>
        <v>0</v>
      </c>
      <c r="R74" s="15" t="str">
        <f>IF('Datos '!A30=$F$143,MAX(R$50:R73)+1,"")</f>
        <v/>
      </c>
      <c r="S74" s="15">
        <f>'Datos '!B30</f>
        <v>0</v>
      </c>
      <c r="T74" s="15">
        <f ca="1">(OFFSET('Datos '!G30,,'(с)'!$A$50)/(SUM(OFFSET('Datos '!$G$7:$G$91,,'(с)'!$A$50))))-(OFFSET('Datos '!G30,,'(с)'!$A$137)/$T$140)</f>
        <v>-3.4380626105116947E-2</v>
      </c>
    </row>
    <row r="75" spans="1:20" ht="15.9" customHeight="1">
      <c r="A75" s="15"/>
      <c r="B75" s="16"/>
      <c r="C75" s="15"/>
      <c r="D75" s="15"/>
      <c r="E75" s="17">
        <f>'Datos '!I31</f>
        <v>0</v>
      </c>
      <c r="F75" s="15">
        <f>('Datos '!G31/(SUM('Datos '!$G$7:$G$91)))-(E75/17125.709)</f>
        <v>0</v>
      </c>
      <c r="G75" s="15">
        <f>POWER(('Datos '!G31/(SUM('Datos '!$G$7:$G$91)))*100,2)</f>
        <v>0</v>
      </c>
      <c r="H75" s="15">
        <v>25</v>
      </c>
      <c r="I75" s="15" t="str">
        <f t="shared" si="3"/>
        <v/>
      </c>
      <c r="J75" s="19" t="str">
        <f>IF(COUNTIF($K$51:$K75,K75)=1,MAX($J$50:$J74)+1,"")</f>
        <v/>
      </c>
      <c r="K75" s="19" t="str">
        <f>IF(INDEX('Datos '!$H$5:$DZ$5,1,ROW()-50)=0," * ",INDEX('Datos '!$H$5:$DZ$5,1,ROW()-50))</f>
        <v xml:space="preserve"> * </v>
      </c>
      <c r="L75" s="19">
        <v>24</v>
      </c>
      <c r="M75" s="19">
        <f t="shared" si="4"/>
        <v>0</v>
      </c>
      <c r="N75" s="15" t="str">
        <f>IF('Datos '!A31=$F$141,MAX(N$50:N74)+1,"")</f>
        <v/>
      </c>
      <c r="O75" s="15">
        <f>'Datos '!B31</f>
        <v>0</v>
      </c>
      <c r="P75" s="19">
        <v>25</v>
      </c>
      <c r="Q75" s="19">
        <f t="shared" si="2"/>
        <v>0</v>
      </c>
      <c r="R75" s="15" t="str">
        <f>IF('Datos '!A31=$F$143,MAX(R$50:R74)+1,"")</f>
        <v/>
      </c>
      <c r="S75" s="15">
        <f>'Datos '!B31</f>
        <v>0</v>
      </c>
      <c r="T75" s="15">
        <f ca="1">(OFFSET('Datos '!G31,,'(с)'!$A$50)/(SUM(OFFSET('Datos '!$G$7:$G$91,,'(с)'!$A$50))))-(OFFSET('Datos '!G31,,'(с)'!$A$137)/$T$140)</f>
        <v>0</v>
      </c>
    </row>
    <row r="76" spans="1:20" ht="15.9" customHeight="1">
      <c r="A76" s="15"/>
      <c r="B76" s="16" t="s">
        <v>123</v>
      </c>
      <c r="C76" s="15"/>
      <c r="D76" s="15"/>
      <c r="E76" s="17">
        <f>'Datos '!I32</f>
        <v>0</v>
      </c>
      <c r="F76" s="15">
        <f>('Datos '!G32/(SUM('Datos '!$G$7:$G$91)))-(E76/17125.709)</f>
        <v>0</v>
      </c>
      <c r="G76" s="15">
        <f>POWER(('Datos '!G32/(SUM('Datos '!$G$7:$G$91)))*100,2)</f>
        <v>0</v>
      </c>
      <c r="H76" s="15">
        <v>26</v>
      </c>
      <c r="I76" s="15" t="str">
        <f t="shared" si="3"/>
        <v/>
      </c>
      <c r="J76" s="19" t="str">
        <f>IF(COUNTIF($K$51:$K76,K76)=1,MAX($J$50:$J75)+1,"")</f>
        <v/>
      </c>
      <c r="K76" s="19" t="str">
        <f>IF(INDEX('Datos '!$H$5:$DZ$5,1,ROW()-50)=0," * ",INDEX('Datos '!$H$5:$DZ$5,1,ROW()-50))</f>
        <v xml:space="preserve"> * </v>
      </c>
      <c r="L76" s="19">
        <v>25</v>
      </c>
      <c r="M76" s="19">
        <f t="shared" si="4"/>
        <v>0</v>
      </c>
      <c r="N76" s="15" t="str">
        <f>IF('Datos '!A32=$F$141,MAX(N$50:N75)+1,"")</f>
        <v/>
      </c>
      <c r="O76" s="15">
        <f>'Datos '!B32</f>
        <v>0</v>
      </c>
      <c r="P76" s="19">
        <v>26</v>
      </c>
      <c r="Q76" s="19">
        <f t="shared" si="2"/>
        <v>0</v>
      </c>
      <c r="R76" s="15" t="str">
        <f>IF('Datos '!A32=$F$143,MAX(R$50:R75)+1,"")</f>
        <v/>
      </c>
      <c r="S76" s="15">
        <f>'Datos '!B32</f>
        <v>0</v>
      </c>
      <c r="T76" s="15">
        <f ca="1">(OFFSET('Datos '!G32,,'(с)'!$A$50)/(SUM(OFFSET('Datos '!$G$7:$G$91,,'(с)'!$A$50))))-(OFFSET('Datos '!G32,,'(с)'!$A$137)/$T$140)</f>
        <v>0</v>
      </c>
    </row>
    <row r="77" spans="1:20" ht="15.9" customHeight="1">
      <c r="A77" s="15"/>
      <c r="B77" s="16" t="s">
        <v>97</v>
      </c>
      <c r="C77" s="15"/>
      <c r="D77" s="15"/>
      <c r="E77" s="17">
        <f>'Datos '!I33</f>
        <v>13.975</v>
      </c>
      <c r="F77" s="15">
        <f>('Datos '!G33/(SUM('Datos '!$G$7:$G$91)))-(E77/17125.709)</f>
        <v>3.7094161392342978E-3</v>
      </c>
      <c r="G77" s="15">
        <f>POWER(('Datos '!G33/(SUM('Datos '!$G$7:$G$91)))*100,2)</f>
        <v>0.20479613970761656</v>
      </c>
      <c r="H77" s="15">
        <v>27</v>
      </c>
      <c r="I77" s="15" t="str">
        <f t="shared" si="3"/>
        <v/>
      </c>
      <c r="J77" s="19" t="str">
        <f>IF(COUNTIF($K$51:$K77,K77)=1,MAX($J$50:$J76)+1,"")</f>
        <v/>
      </c>
      <c r="K77" s="19" t="str">
        <f>IF(INDEX('Datos '!$H$5:$DZ$5,1,ROW()-50)=0," * ",INDEX('Datos '!$H$5:$DZ$5,1,ROW()-50))</f>
        <v xml:space="preserve"> * </v>
      </c>
      <c r="L77" s="19">
        <v>26</v>
      </c>
      <c r="M77" s="19">
        <f t="shared" si="4"/>
        <v>0</v>
      </c>
      <c r="N77" s="15" t="str">
        <f>IF('Datos '!A33=$F$141,MAX(N$50:N76)+1,"")</f>
        <v/>
      </c>
      <c r="O77" s="15">
        <f>'Datos '!B33</f>
        <v>0</v>
      </c>
      <c r="P77" s="19">
        <v>27</v>
      </c>
      <c r="Q77" s="19">
        <f t="shared" si="2"/>
        <v>0</v>
      </c>
      <c r="R77" s="15" t="str">
        <f>IF('Datos '!A33=$F$143,MAX(R$50:R76)+1,"")</f>
        <v/>
      </c>
      <c r="S77" s="15">
        <f>'Datos '!B33</f>
        <v>0</v>
      </c>
      <c r="T77" s="15">
        <f ca="1">(OFFSET('Datos '!G33,,'(с)'!$A$50)/(SUM(OFFSET('Datos '!$G$7:$G$91,,'(с)'!$A$50))))-(OFFSET('Datos '!G33,,'(с)'!$A$137)/$T$140)</f>
        <v>-3.7141225917881895E-2</v>
      </c>
    </row>
    <row r="78" spans="1:20" ht="15.9" customHeight="1">
      <c r="A78" s="15"/>
      <c r="B78" s="16" t="s">
        <v>99</v>
      </c>
      <c r="C78" s="15"/>
      <c r="D78" s="15"/>
      <c r="E78" s="24">
        <f>'Datos '!I34</f>
        <v>293.8</v>
      </c>
      <c r="F78" s="15">
        <f>('Datos '!G34/(SUM('Datos '!$G$7:$G$91)))-(E78/17125.709)</f>
        <v>7.7984004415530356E-2</v>
      </c>
      <c r="G78" s="15">
        <f>POWER(('Datos '!G34/(SUM('Datos '!$G$7:$G$91)))*100,2)</f>
        <v>90.515241810329712</v>
      </c>
      <c r="H78" s="15">
        <v>28</v>
      </c>
      <c r="I78" s="15" t="str">
        <f t="shared" si="3"/>
        <v/>
      </c>
      <c r="J78" s="19" t="str">
        <f>IF(COUNTIF($K$51:$K78,K78)=1,MAX($J$50:$J77)+1,"")</f>
        <v/>
      </c>
      <c r="K78" s="19" t="str">
        <f>IF(INDEX('Datos '!$H$5:$DZ$5,1,ROW()-50)=0," * ",INDEX('Datos '!$H$5:$DZ$5,1,ROW()-50))</f>
        <v xml:space="preserve"> * </v>
      </c>
      <c r="L78" s="19">
        <v>27</v>
      </c>
      <c r="M78" s="19">
        <f t="shared" si="4"/>
        <v>0</v>
      </c>
      <c r="N78" s="15" t="str">
        <f>IF('Datos '!A34=$F$141,MAX(N$50:N77)+1,"")</f>
        <v/>
      </c>
      <c r="O78" s="15">
        <f>'Datos '!B34</f>
        <v>0</v>
      </c>
      <c r="P78" s="19">
        <v>28</v>
      </c>
      <c r="Q78" s="19">
        <f t="shared" si="2"/>
        <v>0</v>
      </c>
      <c r="R78" s="15" t="str">
        <f>IF('Datos '!A34=$F$143,MAX(R$50:R77)+1,"")</f>
        <v/>
      </c>
      <c r="S78" s="15">
        <f>'Datos '!B34</f>
        <v>0</v>
      </c>
      <c r="T78" s="15">
        <f ca="1">(OFFSET('Datos '!G34,,'(с)'!$A$50)/(SUM(OFFSET('Datos '!$G$7:$G$91,,'(с)'!$A$50))))-(OFFSET('Datos '!G34,,'(с)'!$A$137)/$T$140)</f>
        <v>5.3472831865924782E-2</v>
      </c>
    </row>
    <row r="79" spans="1:20" ht="15.9" customHeight="1">
      <c r="A79" s="15"/>
      <c r="B79" s="16"/>
      <c r="C79" s="15"/>
      <c r="D79" s="15"/>
      <c r="E79" s="24"/>
      <c r="F79" s="15"/>
      <c r="G79" s="15"/>
      <c r="H79" s="15">
        <v>29</v>
      </c>
      <c r="I79" s="15" t="str">
        <f t="shared" si="3"/>
        <v/>
      </c>
      <c r="J79" s="19" t="str">
        <f>IF(COUNTIF($K$51:$K79,K79)=1,MAX($J$50:$J78)+1,"")</f>
        <v/>
      </c>
      <c r="K79" s="19" t="str">
        <f>IF(INDEX('Datos '!$H$5:$DZ$5,1,ROW()-50)=0," * ",INDEX('Datos '!$H$5:$DZ$5,1,ROW()-50))</f>
        <v xml:space="preserve"> * </v>
      </c>
      <c r="L79" s="19">
        <v>28</v>
      </c>
      <c r="M79" s="19">
        <f t="shared" si="4"/>
        <v>0</v>
      </c>
      <c r="N79" s="15" t="str">
        <f>IF('Datos '!A35=$F$141,MAX(N$50:N78)+1,"")</f>
        <v/>
      </c>
      <c r="O79" s="15">
        <f>'Datos '!B35</f>
        <v>0</v>
      </c>
      <c r="P79" s="19">
        <v>29</v>
      </c>
      <c r="Q79" s="19">
        <f t="shared" si="2"/>
        <v>0</v>
      </c>
      <c r="R79" s="15" t="str">
        <f>IF('Datos '!A35=$F$143,MAX(R$50:R78)+1,"")</f>
        <v/>
      </c>
      <c r="S79" s="15">
        <f>'Datos '!B35</f>
        <v>0</v>
      </c>
      <c r="T79" s="15">
        <f ca="1">(OFFSET('Datos '!G35,,'(с)'!$A$50)/(SUM(OFFSET('Datos '!$G$7:$G$91,,'(с)'!$A$50))))-(OFFSET('Datos '!G35,,'(с)'!$A$137)/$T$140)</f>
        <v>0</v>
      </c>
    </row>
    <row r="80" spans="1:20" ht="15.9" customHeight="1">
      <c r="A80" s="15"/>
      <c r="B80" s="16"/>
      <c r="C80" s="15"/>
      <c r="D80" s="15"/>
      <c r="E80" s="25"/>
      <c r="F80" s="15"/>
      <c r="G80" s="15"/>
      <c r="H80" s="15">
        <v>30</v>
      </c>
      <c r="I80" s="15" t="str">
        <f t="shared" si="3"/>
        <v/>
      </c>
      <c r="J80" s="19" t="str">
        <f>IF(COUNTIF($K$51:$K80,K80)=1,MAX($J$50:$J79)+1,"")</f>
        <v/>
      </c>
      <c r="K80" s="19" t="str">
        <f>IF(INDEX('Datos '!$H$5:$DZ$5,1,ROW()-50)=0," * ",INDEX('Datos '!$H$5:$DZ$5,1,ROW()-50))</f>
        <v xml:space="preserve"> * </v>
      </c>
      <c r="L80" s="19">
        <v>29</v>
      </c>
      <c r="M80" s="19">
        <f t="shared" si="4"/>
        <v>0</v>
      </c>
      <c r="N80" s="15" t="str">
        <f>IF('Datos '!A36=$F$141,MAX(N$50:N79)+1,"")</f>
        <v/>
      </c>
      <c r="O80" s="15">
        <f>'Datos '!B36</f>
        <v>0</v>
      </c>
      <c r="P80" s="19">
        <v>30</v>
      </c>
      <c r="Q80" s="19">
        <f t="shared" si="2"/>
        <v>0</v>
      </c>
      <c r="R80" s="15" t="str">
        <f>IF('Datos '!A36=$F$143,MAX(R$50:R79)+1,"")</f>
        <v/>
      </c>
      <c r="S80" s="15">
        <f>'Datos '!B36</f>
        <v>0</v>
      </c>
      <c r="T80" s="15">
        <f ca="1">(OFFSET('Datos '!G36,,'(с)'!$A$50)/(SUM(OFFSET('Datos '!$G$7:$G$91,,'(с)'!$A$50))))-(OFFSET('Datos '!G36,,'(с)'!$A$137)/$T$140)</f>
        <v>0</v>
      </c>
    </row>
    <row r="81" spans="1:20" ht="15.9" customHeight="1">
      <c r="A81" s="15"/>
      <c r="B81" s="16"/>
      <c r="C81" s="15"/>
      <c r="D81" s="15"/>
      <c r="E81" s="25"/>
      <c r="F81" s="15"/>
      <c r="G81" s="15"/>
      <c r="H81" s="15">
        <v>31</v>
      </c>
      <c r="I81" s="15" t="str">
        <f t="shared" si="3"/>
        <v/>
      </c>
      <c r="J81" s="19" t="str">
        <f>IF(COUNTIF($K$51:$K81,K81)=1,MAX($J$50:$J80)+1,"")</f>
        <v/>
      </c>
      <c r="K81" s="19" t="str">
        <f>IF(INDEX('Datos '!$H$5:$DZ$5,1,ROW()-50)=0," * ",INDEX('Datos '!$H$5:$DZ$5,1,ROW()-50))</f>
        <v xml:space="preserve"> * </v>
      </c>
      <c r="L81" s="19">
        <v>30</v>
      </c>
      <c r="M81" s="19">
        <f t="shared" si="4"/>
        <v>0</v>
      </c>
      <c r="N81" s="15" t="str">
        <f>IF('Datos '!A37=$F$141,MAX(N$50:N80)+1,"")</f>
        <v/>
      </c>
      <c r="O81" s="15">
        <f>'Datos '!B37</f>
        <v>0</v>
      </c>
      <c r="P81" s="19">
        <v>31</v>
      </c>
      <c r="Q81" s="19">
        <f t="shared" si="2"/>
        <v>0</v>
      </c>
      <c r="R81" s="15" t="str">
        <f>IF('Datos '!A37=$F$143,MAX(R$50:R80)+1,"")</f>
        <v/>
      </c>
      <c r="S81" s="15">
        <f>'Datos '!B37</f>
        <v>0</v>
      </c>
      <c r="T81" s="15">
        <f ca="1">(OFFSET('Datos '!G37,,'(с)'!$A$50)/(SUM(OFFSET('Datos '!$G$7:$G$91,,'(с)'!$A$50))))-(OFFSET('Datos '!G37,,'(с)'!$A$137)/$T$140)</f>
        <v>0</v>
      </c>
    </row>
    <row r="82" spans="1:20" ht="15.9" customHeight="1">
      <c r="A82" s="15"/>
      <c r="B82" s="16"/>
      <c r="C82" s="15"/>
      <c r="D82" s="15"/>
      <c r="E82" s="25"/>
      <c r="F82" s="15"/>
      <c r="G82" s="15"/>
      <c r="H82" s="15">
        <v>32</v>
      </c>
      <c r="I82" s="15" t="str">
        <f t="shared" si="3"/>
        <v/>
      </c>
      <c r="J82" s="19" t="str">
        <f>IF(COUNTIF($K$51:$K82,K82)=1,MAX($J$50:$J81)+1,"")</f>
        <v/>
      </c>
      <c r="K82" s="19" t="str">
        <f>IF(INDEX('Datos '!$H$5:$DZ$5,1,ROW()-50)=0," * ",INDEX('Datos '!$H$5:$DZ$5,1,ROW()-50))</f>
        <v xml:space="preserve"> * </v>
      </c>
      <c r="L82" s="19">
        <v>31</v>
      </c>
      <c r="M82" s="19">
        <f t="shared" si="4"/>
        <v>0</v>
      </c>
      <c r="N82" s="15" t="str">
        <f>IF('Datos '!A38=$F$141,MAX(N$50:N81)+1,"")</f>
        <v/>
      </c>
      <c r="O82" s="15">
        <f>'Datos '!B38</f>
        <v>0</v>
      </c>
      <c r="P82" s="19">
        <v>32</v>
      </c>
      <c r="Q82" s="19">
        <f t="shared" si="2"/>
        <v>0</v>
      </c>
      <c r="R82" s="15" t="str">
        <f>IF('Datos '!A38=$F$143,MAX(R$50:R81)+1,"")</f>
        <v/>
      </c>
      <c r="S82" s="15">
        <f>'Datos '!B38</f>
        <v>0</v>
      </c>
      <c r="T82" s="15">
        <f ca="1">(OFFSET('Datos '!G38,,'(с)'!$A$50)/(SUM(OFFSET('Datos '!$G$7:$G$91,,'(с)'!$A$50))))-(OFFSET('Datos '!G38,,'(с)'!$A$137)/$T$140)</f>
        <v>0</v>
      </c>
    </row>
    <row r="83" spans="1:20" ht="15.9" customHeight="1">
      <c r="A83" s="15"/>
      <c r="B83" s="16"/>
      <c r="C83" s="15"/>
      <c r="D83" s="15"/>
      <c r="E83" s="25"/>
      <c r="F83" s="15"/>
      <c r="G83" s="15"/>
      <c r="H83" s="15">
        <v>33</v>
      </c>
      <c r="I83" s="15" t="str">
        <f t="shared" si="3"/>
        <v/>
      </c>
      <c r="J83" s="19" t="str">
        <f>IF(COUNTIF($K$51:$K83,K83)=1,MAX($J$50:$J82)+1,"")</f>
        <v/>
      </c>
      <c r="K83" s="19" t="str">
        <f>IF(INDEX('Datos '!$H$5:$DZ$5,1,ROW()-50)=0," * ",INDEX('Datos '!$H$5:$DZ$5,1,ROW()-50))</f>
        <v xml:space="preserve"> * </v>
      </c>
      <c r="L83" s="19">
        <v>32</v>
      </c>
      <c r="M83" s="19">
        <f t="shared" si="4"/>
        <v>0</v>
      </c>
      <c r="N83" s="15" t="str">
        <f>IF('Datos '!A39=$F$141,MAX(N$50:N82)+1,"")</f>
        <v/>
      </c>
      <c r="O83" s="15">
        <f>'Datos '!B39</f>
        <v>0</v>
      </c>
      <c r="P83" s="19">
        <v>33</v>
      </c>
      <c r="Q83" s="19">
        <f t="shared" si="2"/>
        <v>0</v>
      </c>
      <c r="R83" s="15" t="str">
        <f>IF('Datos '!A39=$F$143,MAX(R$50:R82)+1,"")</f>
        <v/>
      </c>
      <c r="S83" s="15">
        <f>'Datos '!B39</f>
        <v>0</v>
      </c>
      <c r="T83" s="15">
        <f ca="1">(OFFSET('Datos '!G39,,'(с)'!$A$50)/(SUM(OFFSET('Datos '!$G$7:$G$91,,'(с)'!$A$50))))-(OFFSET('Datos '!G39,,'(с)'!$A$137)/$T$140)</f>
        <v>0</v>
      </c>
    </row>
    <row r="84" spans="1:20" ht="15.9" customHeight="1">
      <c r="A84" s="15"/>
      <c r="B84" s="16"/>
      <c r="C84" s="15"/>
      <c r="D84" s="15"/>
      <c r="E84" s="25"/>
      <c r="F84" s="15"/>
      <c r="G84" s="15"/>
      <c r="H84" s="15">
        <v>34</v>
      </c>
      <c r="I84" s="15" t="str">
        <f t="shared" si="3"/>
        <v/>
      </c>
      <c r="J84" s="19" t="str">
        <f>IF(COUNTIF($K$51:$K84,K84)=1,MAX($J$50:$J83)+1,"")</f>
        <v/>
      </c>
      <c r="K84" s="19" t="str">
        <f>IF(INDEX('Datos '!$H$5:$DZ$5,1,ROW()-50)=0," * ",INDEX('Datos '!$H$5:$DZ$5,1,ROW()-50))</f>
        <v xml:space="preserve"> * </v>
      </c>
      <c r="L84" s="19">
        <v>33</v>
      </c>
      <c r="M84" s="19">
        <f t="shared" si="4"/>
        <v>0</v>
      </c>
      <c r="N84" s="15" t="str">
        <f>IF('Datos '!A40=$F$141,MAX(N$50:N83)+1,"")</f>
        <v/>
      </c>
      <c r="O84" s="15">
        <f>'Datos '!B40</f>
        <v>0</v>
      </c>
      <c r="P84" s="19">
        <v>34</v>
      </c>
      <c r="Q84" s="19">
        <f t="shared" si="2"/>
        <v>0</v>
      </c>
      <c r="R84" s="15" t="str">
        <f>IF('Datos '!A40=$F$143,MAX(R$50:R83)+1,"")</f>
        <v/>
      </c>
      <c r="S84" s="15">
        <f>'Datos '!B40</f>
        <v>0</v>
      </c>
      <c r="T84" s="15">
        <f ca="1">(OFFSET('Datos '!G40,,'(с)'!$A$50)/(SUM(OFFSET('Datos '!$G$7:$G$91,,'(с)'!$A$50))))-(OFFSET('Datos '!G40,,'(с)'!$A$137)/$T$140)</f>
        <v>0</v>
      </c>
    </row>
    <row r="85" spans="1:20" ht="15.9" customHeight="1">
      <c r="A85" s="15"/>
      <c r="B85" s="16"/>
      <c r="C85" s="15"/>
      <c r="D85" s="15"/>
      <c r="E85" s="25"/>
      <c r="F85" s="15"/>
      <c r="G85" s="15"/>
      <c r="H85" s="15">
        <v>35</v>
      </c>
      <c r="I85" s="15" t="str">
        <f t="shared" si="3"/>
        <v/>
      </c>
      <c r="J85" s="19" t="str">
        <f>IF(COUNTIF($K$51:$K85,K85)=1,MAX($J$50:$J84)+1,"")</f>
        <v/>
      </c>
      <c r="K85" s="19" t="str">
        <f>IF(INDEX('Datos '!$H$5:$DZ$5,1,ROW()-50)=0," * ",INDEX('Datos '!$H$5:$DZ$5,1,ROW()-50))</f>
        <v xml:space="preserve"> * </v>
      </c>
      <c r="L85" s="19">
        <v>34</v>
      </c>
      <c r="M85" s="19">
        <f t="shared" si="4"/>
        <v>0</v>
      </c>
      <c r="N85" s="15" t="str">
        <f>IF('Datos '!A41=$F$141,MAX(N$50:N84)+1,"")</f>
        <v/>
      </c>
      <c r="O85" s="15">
        <f>'Datos '!B41</f>
        <v>0</v>
      </c>
      <c r="P85" s="19">
        <v>35</v>
      </c>
      <c r="Q85" s="19">
        <f t="shared" ref="Q85:Q116" si="5">IF(OR($F$143=" ==== ",$F$143=""),S85,IF(MAX($R$51:$R$151)&lt;ROW(34:34),"",VLOOKUP(ROW(34:34),$R$51:$S$151,2)))</f>
        <v>0</v>
      </c>
      <c r="R85" s="15" t="str">
        <f>IF('Datos '!A41=$F$143,MAX(R$50:R84)+1,"")</f>
        <v/>
      </c>
      <c r="S85" s="15">
        <f>'Datos '!B41</f>
        <v>0</v>
      </c>
      <c r="T85" s="15">
        <f ca="1">(OFFSET('Datos '!G41,,'(с)'!$A$50)/(SUM(OFFSET('Datos '!$G$7:$G$91,,'(с)'!$A$50))))-(OFFSET('Datos '!G41,,'(с)'!$A$137)/$T$140)</f>
        <v>0</v>
      </c>
    </row>
    <row r="86" spans="1:20" ht="15.9" customHeight="1">
      <c r="A86" s="15"/>
      <c r="B86" s="16"/>
      <c r="C86" s="15"/>
      <c r="D86" s="15"/>
      <c r="E86" s="25"/>
      <c r="F86" s="15"/>
      <c r="G86" s="15"/>
      <c r="H86" s="15">
        <v>36</v>
      </c>
      <c r="I86" s="15" t="str">
        <f t="shared" si="3"/>
        <v/>
      </c>
      <c r="J86" s="19" t="str">
        <f>IF(COUNTIF($K$51:$K86,K86)=1,MAX($J$50:$J85)+1,"")</f>
        <v/>
      </c>
      <c r="K86" s="19" t="str">
        <f>IF(INDEX('Datos '!$H$5:$DZ$5,1,ROW()-50)=0," * ",INDEX('Datos '!$H$5:$DZ$5,1,ROW()-50))</f>
        <v xml:space="preserve"> * </v>
      </c>
      <c r="L86" s="19">
        <v>35</v>
      </c>
      <c r="M86" s="19">
        <f t="shared" si="4"/>
        <v>0</v>
      </c>
      <c r="N86" s="15" t="str">
        <f>IF('Datos '!A42=$F$141,MAX(N$50:N85)+1,"")</f>
        <v/>
      </c>
      <c r="O86" s="15">
        <f>'Datos '!B42</f>
        <v>0</v>
      </c>
      <c r="P86" s="19">
        <v>36</v>
      </c>
      <c r="Q86" s="19">
        <f t="shared" si="5"/>
        <v>0</v>
      </c>
      <c r="R86" s="15" t="str">
        <f>IF('Datos '!A42=$F$143,MAX(R$50:R85)+1,"")</f>
        <v/>
      </c>
      <c r="S86" s="15">
        <f>'Datos '!B42</f>
        <v>0</v>
      </c>
      <c r="T86" s="15">
        <f ca="1">(OFFSET('Datos '!G42,,'(с)'!$A$50)/(SUM(OFFSET('Datos '!$G$7:$G$91,,'(с)'!$A$50))))-(OFFSET('Datos '!G42,,'(с)'!$A$137)/$T$140)</f>
        <v>0</v>
      </c>
    </row>
    <row r="87" spans="1:20" ht="15.9" customHeight="1">
      <c r="A87" s="15"/>
      <c r="B87" s="16"/>
      <c r="C87" s="15"/>
      <c r="D87" s="15"/>
      <c r="E87" s="25"/>
      <c r="F87" s="15"/>
      <c r="G87" s="15"/>
      <c r="H87" s="15">
        <v>37</v>
      </c>
      <c r="I87" s="15" t="str">
        <f t="shared" si="3"/>
        <v/>
      </c>
      <c r="J87" s="19" t="str">
        <f>IF(COUNTIF($K$51:$K87,K87)=1,MAX($J$50:$J86)+1,"")</f>
        <v/>
      </c>
      <c r="K87" s="19" t="str">
        <f>IF(INDEX('Datos '!$H$5:$DZ$5,1,ROW()-50)=0," * ",INDEX('Datos '!$H$5:$DZ$5,1,ROW()-50))</f>
        <v xml:space="preserve"> * </v>
      </c>
      <c r="L87" s="19">
        <v>36</v>
      </c>
      <c r="M87" s="19">
        <f t="shared" si="4"/>
        <v>0</v>
      </c>
      <c r="N87" s="15" t="str">
        <f>IF('Datos '!A43=$F$141,MAX(N$50:N86)+1,"")</f>
        <v/>
      </c>
      <c r="O87" s="15">
        <f>'Datos '!B43</f>
        <v>0</v>
      </c>
      <c r="P87" s="19">
        <v>37</v>
      </c>
      <c r="Q87" s="19">
        <f t="shared" si="5"/>
        <v>0</v>
      </c>
      <c r="R87" s="15" t="str">
        <f>IF('Datos '!A43=$F$143,MAX(R$50:R86)+1,"")</f>
        <v/>
      </c>
      <c r="S87" s="15">
        <f>'Datos '!B43</f>
        <v>0</v>
      </c>
      <c r="T87" s="15">
        <f ca="1">(OFFSET('Datos '!G43,,'(с)'!$A$50)/(SUM(OFFSET('Datos '!$G$7:$G$91,,'(с)'!$A$50))))-(OFFSET('Datos '!G43,,'(с)'!$A$137)/$T$140)</f>
        <v>0</v>
      </c>
    </row>
    <row r="88" spans="1:20" ht="15.9" customHeight="1">
      <c r="A88" s="15"/>
      <c r="B88" s="16"/>
      <c r="C88" s="15"/>
      <c r="D88" s="15"/>
      <c r="E88" s="25"/>
      <c r="F88" s="15"/>
      <c r="G88" s="15"/>
      <c r="H88" s="15">
        <v>38</v>
      </c>
      <c r="I88" s="15" t="str">
        <f t="shared" si="3"/>
        <v/>
      </c>
      <c r="J88" s="19" t="str">
        <f>IF(COUNTIF($K$51:$K88,K88)=1,MAX($J$50:$J87)+1,"")</f>
        <v/>
      </c>
      <c r="K88" s="19" t="str">
        <f>IF(INDEX('Datos '!$H$5:$DZ$5,1,ROW()-50)=0," * ",INDEX('Datos '!$H$5:$DZ$5,1,ROW()-50))</f>
        <v xml:space="preserve"> * </v>
      </c>
      <c r="L88" s="19">
        <v>37</v>
      </c>
      <c r="M88" s="19">
        <f t="shared" si="4"/>
        <v>0</v>
      </c>
      <c r="N88" s="15" t="str">
        <f>IF('Datos '!A44=$F$141,MAX(N$50:N87)+1,"")</f>
        <v/>
      </c>
      <c r="O88" s="15">
        <f>'Datos '!B44</f>
        <v>0</v>
      </c>
      <c r="P88" s="19">
        <v>38</v>
      </c>
      <c r="Q88" s="19">
        <f t="shared" si="5"/>
        <v>0</v>
      </c>
      <c r="R88" s="15" t="str">
        <f>IF('Datos '!A44=$F$143,MAX(R$50:R87)+1,"")</f>
        <v/>
      </c>
      <c r="S88" s="15">
        <f>'Datos '!B44</f>
        <v>0</v>
      </c>
      <c r="T88" s="15">
        <f ca="1">(OFFSET('Datos '!G44,,'(с)'!$A$50)/(SUM(OFFSET('Datos '!$G$7:$G$91,,'(с)'!$A$50))))-(OFFSET('Datos '!G44,,'(с)'!$A$137)/$T$140)</f>
        <v>0</v>
      </c>
    </row>
    <row r="89" spans="1:20" ht="15.9" customHeight="1">
      <c r="A89" s="15"/>
      <c r="B89" s="16"/>
      <c r="C89" s="15"/>
      <c r="D89" s="15"/>
      <c r="E89" s="25"/>
      <c r="F89" s="15"/>
      <c r="G89" s="15"/>
      <c r="H89" s="15">
        <v>39</v>
      </c>
      <c r="I89" s="15" t="str">
        <f t="shared" si="3"/>
        <v/>
      </c>
      <c r="J89" s="19" t="str">
        <f>IF(COUNTIF($K$51:$K89,K89)=1,MAX($J$50:$J88)+1,"")</f>
        <v/>
      </c>
      <c r="K89" s="19" t="str">
        <f>IF(INDEX('Datos '!$H$5:$DZ$5,1,ROW()-50)=0," * ",INDEX('Datos '!$H$5:$DZ$5,1,ROW()-50))</f>
        <v xml:space="preserve"> * </v>
      </c>
      <c r="L89" s="19">
        <v>38</v>
      </c>
      <c r="M89" s="19">
        <f t="shared" si="4"/>
        <v>0</v>
      </c>
      <c r="N89" s="15" t="str">
        <f>IF('Datos '!A45=$F$141,MAX(N$50:N88)+1,"")</f>
        <v/>
      </c>
      <c r="O89" s="15">
        <f>'Datos '!B45</f>
        <v>0</v>
      </c>
      <c r="P89" s="19">
        <v>39</v>
      </c>
      <c r="Q89" s="19">
        <f t="shared" si="5"/>
        <v>0</v>
      </c>
      <c r="R89" s="15" t="str">
        <f>IF('Datos '!A45=$F$143,MAX(R$50:R88)+1,"")</f>
        <v/>
      </c>
      <c r="S89" s="15">
        <f>'Datos '!B45</f>
        <v>0</v>
      </c>
      <c r="T89" s="15">
        <f ca="1">(OFFSET('Datos '!G45,,'(с)'!$A$50)/(SUM(OFFSET('Datos '!$G$7:$G$91,,'(с)'!$A$50))))-(OFFSET('Datos '!G45,,'(с)'!$A$137)/$T$140)</f>
        <v>0</v>
      </c>
    </row>
    <row r="90" spans="1:20" ht="15.9" customHeight="1">
      <c r="A90" s="15"/>
      <c r="B90" s="16"/>
      <c r="C90" s="15"/>
      <c r="D90" s="15"/>
      <c r="E90" s="25"/>
      <c r="F90" s="15"/>
      <c r="G90" s="15"/>
      <c r="H90" s="15">
        <v>40</v>
      </c>
      <c r="I90" s="15" t="str">
        <f t="shared" si="3"/>
        <v/>
      </c>
      <c r="J90" s="19" t="str">
        <f>IF(COUNTIF($K$51:$K90,K90)=1,MAX($J$50:$J89)+1,"")</f>
        <v/>
      </c>
      <c r="K90" s="19" t="str">
        <f>IF(INDEX('Datos '!$H$5:$DZ$5,1,ROW()-50)=0," * ",INDEX('Datos '!$H$5:$DZ$5,1,ROW()-50))</f>
        <v xml:space="preserve"> * </v>
      </c>
      <c r="L90" s="19">
        <v>39</v>
      </c>
      <c r="M90" s="19">
        <f t="shared" si="4"/>
        <v>0</v>
      </c>
      <c r="N90" s="15" t="str">
        <f>IF('Datos '!A46=$F$141,MAX(N$50:N89)+1,"")</f>
        <v/>
      </c>
      <c r="O90" s="15">
        <f>'Datos '!B46</f>
        <v>0</v>
      </c>
      <c r="P90" s="19">
        <v>40</v>
      </c>
      <c r="Q90" s="19">
        <f t="shared" si="5"/>
        <v>0</v>
      </c>
      <c r="R90" s="15" t="str">
        <f>IF('Datos '!A46=$F$143,MAX(R$50:R89)+1,"")</f>
        <v/>
      </c>
      <c r="S90" s="15">
        <f>'Datos '!B46</f>
        <v>0</v>
      </c>
      <c r="T90" s="15">
        <f ca="1">(OFFSET('Datos '!G46,,'(с)'!$A$50)/(SUM(OFFSET('Datos '!$G$7:$G$91,,'(с)'!$A$50))))-(OFFSET('Datos '!G46,,'(с)'!$A$137)/$T$140)</f>
        <v>0</v>
      </c>
    </row>
    <row r="91" spans="1:20" ht="15.9" customHeight="1">
      <c r="A91" s="15"/>
      <c r="B91" s="16"/>
      <c r="C91" s="15"/>
      <c r="D91" s="15"/>
      <c r="E91" s="25"/>
      <c r="F91" s="15"/>
      <c r="G91" s="15"/>
      <c r="H91" s="15">
        <v>41</v>
      </c>
      <c r="I91" s="15" t="str">
        <f t="shared" si="3"/>
        <v/>
      </c>
      <c r="J91" s="19" t="str">
        <f>IF(COUNTIF($K$51:$K91,K91)=1,MAX($J$50:$J90)+1,"")</f>
        <v/>
      </c>
      <c r="K91" s="19" t="str">
        <f>IF(INDEX('Datos '!$H$5:$DZ$5,1,ROW()-50)=0," * ",INDEX('Datos '!$H$5:$DZ$5,1,ROW()-50))</f>
        <v xml:space="preserve"> * </v>
      </c>
      <c r="L91" s="19">
        <v>40</v>
      </c>
      <c r="M91" s="19">
        <f t="shared" si="4"/>
        <v>0</v>
      </c>
      <c r="N91" s="15" t="str">
        <f>IF('Datos '!A47=$F$141,MAX(N$50:N90)+1,"")</f>
        <v/>
      </c>
      <c r="O91" s="15">
        <f>'Datos '!B47</f>
        <v>0</v>
      </c>
      <c r="P91" s="19">
        <v>41</v>
      </c>
      <c r="Q91" s="19">
        <f t="shared" si="5"/>
        <v>0</v>
      </c>
      <c r="R91" s="15" t="str">
        <f>IF('Datos '!A47=$F$143,MAX(R$50:R90)+1,"")</f>
        <v/>
      </c>
      <c r="S91" s="15">
        <f>'Datos '!B47</f>
        <v>0</v>
      </c>
      <c r="T91" s="15">
        <f ca="1">(OFFSET('Datos '!G47,,'(с)'!$A$50)/(SUM(OFFSET('Datos '!$G$7:$G$91,,'(с)'!$A$50))))-(OFFSET('Datos '!G47,,'(с)'!$A$137)/$T$140)</f>
        <v>0</v>
      </c>
    </row>
    <row r="92" spans="1:20" ht="15.9" customHeight="1">
      <c r="A92" s="15"/>
      <c r="B92" s="16"/>
      <c r="C92" s="15"/>
      <c r="D92" s="15"/>
      <c r="E92" s="25"/>
      <c r="F92" s="15"/>
      <c r="G92" s="15"/>
      <c r="H92" s="15">
        <v>42</v>
      </c>
      <c r="I92" s="15" t="str">
        <f t="shared" si="3"/>
        <v/>
      </c>
      <c r="J92" s="19" t="str">
        <f>IF(COUNTIF($K$51:$K92,K92)=1,MAX($J$50:$J91)+1,"")</f>
        <v/>
      </c>
      <c r="K92" s="19" t="str">
        <f>IF(INDEX('Datos '!$H$5:$DZ$5,1,ROW()-50)=0," * ",INDEX('Datos '!$H$5:$DZ$5,1,ROW()-50))</f>
        <v xml:space="preserve"> * </v>
      </c>
      <c r="L92" s="19">
        <v>41</v>
      </c>
      <c r="M92" s="19">
        <f t="shared" si="4"/>
        <v>0</v>
      </c>
      <c r="N92" s="15" t="str">
        <f>IF('Datos '!A48=$F$141,MAX(N$50:N91)+1,"")</f>
        <v/>
      </c>
      <c r="O92" s="15">
        <f>'Datos '!B48</f>
        <v>0</v>
      </c>
      <c r="P92" s="19">
        <v>42</v>
      </c>
      <c r="Q92" s="19">
        <f t="shared" si="5"/>
        <v>0</v>
      </c>
      <c r="R92" s="15" t="str">
        <f>IF('Datos '!A48=$F$143,MAX(R$50:R91)+1,"")</f>
        <v/>
      </c>
      <c r="S92" s="15">
        <f>'Datos '!B48</f>
        <v>0</v>
      </c>
      <c r="T92" s="15">
        <f ca="1">(OFFSET('Datos '!G48,,'(с)'!$A$50)/(SUM(OFFSET('Datos '!$G$7:$G$91,,'(с)'!$A$50))))-(OFFSET('Datos '!G48,,'(с)'!$A$137)/$T$140)</f>
        <v>0</v>
      </c>
    </row>
    <row r="93" spans="1:20" ht="15.9" customHeight="1">
      <c r="A93" s="15"/>
      <c r="B93" s="16"/>
      <c r="C93" s="15"/>
      <c r="D93" s="15"/>
      <c r="E93" s="25"/>
      <c r="F93" s="15"/>
      <c r="G93" s="15"/>
      <c r="H93" s="15">
        <v>43</v>
      </c>
      <c r="I93" s="15" t="str">
        <f t="shared" si="3"/>
        <v/>
      </c>
      <c r="J93" s="19" t="str">
        <f>IF(COUNTIF($K$51:$K93,K93)=1,MAX($J$50:$J92)+1,"")</f>
        <v/>
      </c>
      <c r="K93" s="19" t="str">
        <f>IF(INDEX('Datos '!$H$5:$DZ$5,1,ROW()-50)=0," * ",INDEX('Datos '!$H$5:$DZ$5,1,ROW()-50))</f>
        <v xml:space="preserve"> * </v>
      </c>
      <c r="L93" s="19">
        <v>42</v>
      </c>
      <c r="M93" s="19">
        <f t="shared" si="4"/>
        <v>0</v>
      </c>
      <c r="N93" s="15" t="str">
        <f>IF('Datos '!A49=$F$141,MAX(N$50:N92)+1,"")</f>
        <v/>
      </c>
      <c r="O93" s="15">
        <f>'Datos '!B49</f>
        <v>0</v>
      </c>
      <c r="P93" s="19">
        <v>43</v>
      </c>
      <c r="Q93" s="19">
        <f t="shared" si="5"/>
        <v>0</v>
      </c>
      <c r="R93" s="15" t="str">
        <f>IF('Datos '!A49=$F$143,MAX(R$50:R92)+1,"")</f>
        <v/>
      </c>
      <c r="S93" s="15">
        <f>'Datos '!B49</f>
        <v>0</v>
      </c>
      <c r="T93" s="15">
        <f ca="1">(OFFSET('Datos '!G49,,'(с)'!$A$50)/(SUM(OFFSET('Datos '!$G$7:$G$91,,'(с)'!$A$50))))-(OFFSET('Datos '!G49,,'(с)'!$A$137)/$T$140)</f>
        <v>0</v>
      </c>
    </row>
    <row r="94" spans="1:20" ht="15.9" customHeight="1">
      <c r="A94" s="15"/>
      <c r="B94" s="16"/>
      <c r="C94" s="15"/>
      <c r="D94" s="15"/>
      <c r="E94" s="25"/>
      <c r="F94" s="15"/>
      <c r="G94" s="15"/>
      <c r="H94" s="15">
        <v>44</v>
      </c>
      <c r="I94" s="15" t="str">
        <f t="shared" si="3"/>
        <v/>
      </c>
      <c r="J94" s="19" t="str">
        <f>IF(COUNTIF($K$51:$K94,K94)=1,MAX($J$50:$J93)+1,"")</f>
        <v/>
      </c>
      <c r="K94" s="19" t="str">
        <f>IF(INDEX('Datos '!$H$5:$DZ$5,1,ROW()-50)=0," * ",INDEX('Datos '!$H$5:$DZ$5,1,ROW()-50))</f>
        <v xml:space="preserve"> * </v>
      </c>
      <c r="L94" s="19">
        <v>43</v>
      </c>
      <c r="M94" s="19">
        <f t="shared" si="4"/>
        <v>0</v>
      </c>
      <c r="N94" s="15" t="str">
        <f>IF('Datos '!A50=$F$141,MAX(N$50:N93)+1,"")</f>
        <v/>
      </c>
      <c r="O94" s="15">
        <f>'Datos '!B50</f>
        <v>0</v>
      </c>
      <c r="P94" s="19">
        <v>44</v>
      </c>
      <c r="Q94" s="19">
        <f t="shared" si="5"/>
        <v>0</v>
      </c>
      <c r="R94" s="15" t="str">
        <f>IF('Datos '!A50=$F$143,MAX(R$50:R93)+1,"")</f>
        <v/>
      </c>
      <c r="S94" s="15">
        <f>'Datos '!B50</f>
        <v>0</v>
      </c>
      <c r="T94" s="15">
        <f ca="1">(OFFSET('Datos '!G50,,'(с)'!$A$50)/(SUM(OFFSET('Datos '!$G$7:$G$91,,'(с)'!$A$50))))-(OFFSET('Datos '!G50,,'(с)'!$A$137)/$T$140)</f>
        <v>0</v>
      </c>
    </row>
    <row r="95" spans="1:20" ht="15.9" customHeight="1">
      <c r="A95" s="15"/>
      <c r="B95" s="16"/>
      <c r="C95" s="15"/>
      <c r="D95" s="15"/>
      <c r="E95" s="25"/>
      <c r="F95" s="15"/>
      <c r="G95" s="15"/>
      <c r="H95" s="15">
        <v>45</v>
      </c>
      <c r="I95" s="15" t="str">
        <f t="shared" si="3"/>
        <v/>
      </c>
      <c r="J95" s="19" t="str">
        <f>IF(COUNTIF($K$51:$K95,K95)=1,MAX($J$50:$J94)+1,"")</f>
        <v/>
      </c>
      <c r="K95" s="19" t="str">
        <f>IF(INDEX('Datos '!$H$5:$DZ$5,1,ROW()-50)=0," * ",INDEX('Datos '!$H$5:$DZ$5,1,ROW()-50))</f>
        <v xml:space="preserve"> * </v>
      </c>
      <c r="L95" s="19">
        <v>44</v>
      </c>
      <c r="M95" s="19">
        <f t="shared" si="4"/>
        <v>0</v>
      </c>
      <c r="N95" s="15" t="str">
        <f>IF('Datos '!A51=$F$141,MAX(N$50:N94)+1,"")</f>
        <v/>
      </c>
      <c r="O95" s="15">
        <f>'Datos '!B51</f>
        <v>0</v>
      </c>
      <c r="P95" s="19">
        <v>45</v>
      </c>
      <c r="Q95" s="19">
        <f t="shared" si="5"/>
        <v>0</v>
      </c>
      <c r="R95" s="15" t="str">
        <f>IF('Datos '!A51=$F$143,MAX(R$50:R94)+1,"")</f>
        <v/>
      </c>
      <c r="S95" s="15">
        <f>'Datos '!B51</f>
        <v>0</v>
      </c>
      <c r="T95" s="15">
        <f ca="1">(OFFSET('Datos '!G51,,'(с)'!$A$50)/(SUM(OFFSET('Datos '!$G$7:$G$91,,'(с)'!$A$50))))-(OFFSET('Datos '!G51,,'(с)'!$A$137)/$T$140)</f>
        <v>0</v>
      </c>
    </row>
    <row r="96" spans="1:20" ht="15.9" customHeight="1">
      <c r="A96" s="15"/>
      <c r="B96" s="16"/>
      <c r="C96" s="15"/>
      <c r="D96" s="15"/>
      <c r="E96" s="25"/>
      <c r="F96" s="15"/>
      <c r="G96" s="15"/>
      <c r="H96" s="15">
        <v>46</v>
      </c>
      <c r="I96" s="15" t="str">
        <f t="shared" si="3"/>
        <v/>
      </c>
      <c r="J96" s="19" t="str">
        <f>IF(COUNTIF($K$51:$K96,K96)=1,MAX($J$50:$J95)+1,"")</f>
        <v/>
      </c>
      <c r="K96" s="19" t="str">
        <f>IF(INDEX('Datos '!$H$5:$DZ$5,1,ROW()-50)=0," * ",INDEX('Datos '!$H$5:$DZ$5,1,ROW()-50))</f>
        <v xml:space="preserve"> * </v>
      </c>
      <c r="L96" s="19">
        <v>45</v>
      </c>
      <c r="M96" s="19">
        <f t="shared" si="4"/>
        <v>0</v>
      </c>
      <c r="N96" s="15" t="str">
        <f>IF('Datos '!A52=$F$141,MAX(N$50:N95)+1,"")</f>
        <v/>
      </c>
      <c r="O96" s="15">
        <f>'Datos '!B52</f>
        <v>0</v>
      </c>
      <c r="P96" s="19">
        <v>46</v>
      </c>
      <c r="Q96" s="19">
        <f t="shared" si="5"/>
        <v>0</v>
      </c>
      <c r="R96" s="15" t="str">
        <f>IF('Datos '!A52=$F$143,MAX(R$50:R95)+1,"")</f>
        <v/>
      </c>
      <c r="S96" s="15">
        <f>'Datos '!B52</f>
        <v>0</v>
      </c>
      <c r="T96" s="15">
        <f ca="1">(OFFSET('Datos '!G52,,'(с)'!$A$50)/(SUM(OFFSET('Datos '!$G$7:$G$91,,'(с)'!$A$50))))-(OFFSET('Datos '!G52,,'(с)'!$A$137)/$T$140)</f>
        <v>0</v>
      </c>
    </row>
    <row r="97" spans="1:20" ht="15.9" customHeight="1">
      <c r="A97" s="15"/>
      <c r="B97" s="16"/>
      <c r="C97" s="15"/>
      <c r="D97" s="15"/>
      <c r="E97" s="25"/>
      <c r="F97" s="15"/>
      <c r="G97" s="15"/>
      <c r="H97" s="15">
        <v>47</v>
      </c>
      <c r="I97" s="15" t="str">
        <f t="shared" si="3"/>
        <v/>
      </c>
      <c r="J97" s="19" t="str">
        <f>IF(COUNTIF($K$51:$K97,K97)=1,MAX($J$50:$J96)+1,"")</f>
        <v/>
      </c>
      <c r="K97" s="19" t="str">
        <f>IF(INDEX('Datos '!$H$5:$DZ$5,1,ROW()-50)=0," * ",INDEX('Datos '!$H$5:$DZ$5,1,ROW()-50))</f>
        <v xml:space="preserve"> * </v>
      </c>
      <c r="L97" s="19">
        <v>46</v>
      </c>
      <c r="M97" s="19">
        <f t="shared" ref="M97:M128" si="6">IF(OR($F$141=" ==== ",$F$141=""),O97,IF(MAX($N$51:$N$150)&lt;ROW(46:46),"",VLOOKUP(ROW(46:46),$N$51:$O$150,2)))</f>
        <v>0</v>
      </c>
      <c r="N97" s="15" t="str">
        <f>IF('Datos '!A53=$F$141,MAX(N$50:N96)+1,"")</f>
        <v/>
      </c>
      <c r="O97" s="15">
        <f>'Datos '!B53</f>
        <v>0</v>
      </c>
      <c r="P97" s="19">
        <v>47</v>
      </c>
      <c r="Q97" s="19">
        <f t="shared" si="5"/>
        <v>0</v>
      </c>
      <c r="R97" s="15" t="str">
        <f>IF('Datos '!A53=$F$143,MAX(R$50:R96)+1,"")</f>
        <v/>
      </c>
      <c r="S97" s="15">
        <f>'Datos '!B53</f>
        <v>0</v>
      </c>
      <c r="T97" s="15">
        <f ca="1">(OFFSET('Datos '!G53,,'(с)'!$A$50)/(SUM(OFFSET('Datos '!$G$7:$G$91,,'(с)'!$A$50))))-(OFFSET('Datos '!G53,,'(с)'!$A$137)/$T$140)</f>
        <v>0</v>
      </c>
    </row>
    <row r="98" spans="1:20" ht="15.9" customHeight="1">
      <c r="A98" s="15"/>
      <c r="B98" s="16"/>
      <c r="C98" s="15"/>
      <c r="D98" s="15"/>
      <c r="E98" s="25"/>
      <c r="F98" s="15"/>
      <c r="G98" s="15"/>
      <c r="H98" s="15">
        <v>48</v>
      </c>
      <c r="I98" s="15" t="str">
        <f t="shared" si="3"/>
        <v/>
      </c>
      <c r="J98" s="19" t="str">
        <f>IF(COUNTIF($K$51:$K98,K98)=1,MAX($J$50:$J97)+1,"")</f>
        <v/>
      </c>
      <c r="K98" s="19" t="str">
        <f>IF(INDEX('Datos '!$H$5:$DZ$5,1,ROW()-50)=0," * ",INDEX('Datos '!$H$5:$DZ$5,1,ROW()-50))</f>
        <v xml:space="preserve"> * </v>
      </c>
      <c r="L98" s="19">
        <v>47</v>
      </c>
      <c r="M98" s="19">
        <f t="shared" si="6"/>
        <v>0</v>
      </c>
      <c r="N98" s="15" t="str">
        <f>IF('Datos '!A54=$F$141,MAX(N$50:N97)+1,"")</f>
        <v/>
      </c>
      <c r="O98" s="15">
        <f>'Datos '!B54</f>
        <v>0</v>
      </c>
      <c r="P98" s="19">
        <v>48</v>
      </c>
      <c r="Q98" s="19">
        <f t="shared" si="5"/>
        <v>0</v>
      </c>
      <c r="R98" s="15" t="str">
        <f>IF('Datos '!A54=$F$143,MAX(R$50:R97)+1,"")</f>
        <v/>
      </c>
      <c r="S98" s="15">
        <f>'Datos '!B54</f>
        <v>0</v>
      </c>
      <c r="T98" s="15">
        <f ca="1">(OFFSET('Datos '!G54,,'(с)'!$A$50)/(SUM(OFFSET('Datos '!$G$7:$G$91,,'(с)'!$A$50))))-(OFFSET('Datos '!G54,,'(с)'!$A$137)/$T$140)</f>
        <v>0</v>
      </c>
    </row>
    <row r="99" spans="1:20" ht="15.9" customHeight="1">
      <c r="A99" s="15"/>
      <c r="B99" s="16"/>
      <c r="C99" s="15"/>
      <c r="D99" s="15"/>
      <c r="E99" s="25"/>
      <c r="F99" s="15"/>
      <c r="G99" s="15"/>
      <c r="H99" s="15">
        <v>49</v>
      </c>
      <c r="I99" s="15" t="str">
        <f t="shared" si="3"/>
        <v/>
      </c>
      <c r="J99" s="19" t="str">
        <f>IF(COUNTIF($K$51:$K99,K99)=1,MAX($J$50:$J98)+1,"")</f>
        <v/>
      </c>
      <c r="K99" s="19" t="str">
        <f>IF(INDEX('Datos '!$H$5:$DZ$5,1,ROW()-50)=0," * ",INDEX('Datos '!$H$5:$DZ$5,1,ROW()-50))</f>
        <v xml:space="preserve"> * </v>
      </c>
      <c r="L99" s="19">
        <v>48</v>
      </c>
      <c r="M99" s="19">
        <f t="shared" si="6"/>
        <v>0</v>
      </c>
      <c r="N99" s="15" t="str">
        <f>IF('Datos '!A55=$F$141,MAX(N$50:N98)+1,"")</f>
        <v/>
      </c>
      <c r="O99" s="15">
        <f>'Datos '!B55</f>
        <v>0</v>
      </c>
      <c r="P99" s="19">
        <v>49</v>
      </c>
      <c r="Q99" s="19">
        <f t="shared" si="5"/>
        <v>0</v>
      </c>
      <c r="R99" s="15" t="str">
        <f>IF('Datos '!A55=$F$143,MAX(R$50:R98)+1,"")</f>
        <v/>
      </c>
      <c r="S99" s="15">
        <f>'Datos '!B55</f>
        <v>0</v>
      </c>
      <c r="T99" s="15">
        <f ca="1">(OFFSET('Datos '!G55,,'(с)'!$A$50)/(SUM(OFFSET('Datos '!$G$7:$G$91,,'(с)'!$A$50))))-(OFFSET('Datos '!G55,,'(с)'!$A$137)/$T$140)</f>
        <v>0</v>
      </c>
    </row>
    <row r="100" spans="1:20" ht="15.9" customHeight="1">
      <c r="A100" s="15"/>
      <c r="B100" s="16"/>
      <c r="C100" s="15"/>
      <c r="D100" s="15"/>
      <c r="E100" s="25"/>
      <c r="F100" s="15"/>
      <c r="G100" s="15"/>
      <c r="H100" s="13">
        <v>50</v>
      </c>
      <c r="I100" s="15" t="str">
        <f t="shared" si="3"/>
        <v/>
      </c>
      <c r="J100" s="19" t="str">
        <f>IF(COUNTIF($K$51:$K100,K100)=1,MAX($J$50:$J99)+1,"")</f>
        <v/>
      </c>
      <c r="K100" s="19" t="str">
        <f>IF(INDEX('Datos '!$H$5:$DZ$5,1,ROW()-50)=0," * ",INDEX('Datos '!$H$5:$DZ$5,1,ROW()-50))</f>
        <v xml:space="preserve"> * </v>
      </c>
      <c r="L100" s="19">
        <v>49</v>
      </c>
      <c r="M100" s="19">
        <f t="shared" si="6"/>
        <v>0</v>
      </c>
      <c r="N100" s="15" t="str">
        <f>IF('Datos '!A56=$F$141,MAX(N$50:N99)+1,"")</f>
        <v/>
      </c>
      <c r="O100" s="15">
        <f>'Datos '!B56</f>
        <v>0</v>
      </c>
      <c r="P100" s="19">
        <v>50</v>
      </c>
      <c r="Q100" s="19">
        <f t="shared" si="5"/>
        <v>0</v>
      </c>
      <c r="R100" s="15" t="str">
        <f>IF('Datos '!A56=$F$143,MAX(R$50:R99)+1,"")</f>
        <v/>
      </c>
      <c r="S100" s="15">
        <f>'Datos '!B56</f>
        <v>0</v>
      </c>
      <c r="T100" s="15">
        <f ca="1">(OFFSET('Datos '!G56,,'(с)'!$A$50)/(SUM(OFFSET('Datos '!$G$7:$G$91,,'(с)'!$A$50))))-(OFFSET('Datos '!G56,,'(с)'!$A$137)/$T$140)</f>
        <v>0</v>
      </c>
    </row>
    <row r="101" spans="1:20" ht="15.9" customHeight="1">
      <c r="A101" s="15"/>
      <c r="B101" s="16"/>
      <c r="C101" s="15"/>
      <c r="D101" s="15"/>
      <c r="E101" s="25"/>
      <c r="F101" s="15"/>
      <c r="G101" s="15"/>
      <c r="H101" s="15"/>
      <c r="I101" s="15"/>
      <c r="J101" s="19" t="str">
        <f>IF(COUNTIF($K$51:$K101,K101)=1,MAX($J$50:$J100)+1,"")</f>
        <v/>
      </c>
      <c r="K101" s="19" t="str">
        <f>IF(INDEX('Datos '!$H$5:$DZ$5,1,ROW()-50)=0," * ",INDEX('Datos '!$H$5:$DZ$5,1,ROW()-50))</f>
        <v xml:space="preserve"> * </v>
      </c>
      <c r="L101" s="19">
        <v>50</v>
      </c>
      <c r="M101" s="19">
        <f t="shared" si="6"/>
        <v>0</v>
      </c>
      <c r="N101" s="15" t="str">
        <f>IF('Datos '!A57=$F$141,MAX(N$50:N100)+1,"")</f>
        <v/>
      </c>
      <c r="O101" s="15">
        <f>'Datos '!B57</f>
        <v>0</v>
      </c>
      <c r="P101" s="19">
        <v>51</v>
      </c>
      <c r="Q101" s="19">
        <f t="shared" si="5"/>
        <v>0</v>
      </c>
      <c r="R101" s="15" t="str">
        <f>IF('Datos '!A57=$F$143,MAX(R$50:R100)+1,"")</f>
        <v/>
      </c>
      <c r="S101" s="15">
        <f>'Datos '!B57</f>
        <v>0</v>
      </c>
      <c r="T101" s="15">
        <f ca="1">(OFFSET('Datos '!G57,,'(с)'!$A$50)/(SUM(OFFSET('Datos '!$G$7:$G$91,,'(с)'!$A$50))))-(OFFSET('Datos '!G57,,'(с)'!$A$137)/$T$140)</f>
        <v>0</v>
      </c>
    </row>
    <row r="102" spans="1:20" ht="15.9" customHeight="1">
      <c r="A102" s="15"/>
      <c r="B102" s="16"/>
      <c r="C102" s="15"/>
      <c r="D102" s="15"/>
      <c r="E102" s="25"/>
      <c r="F102" s="15"/>
      <c r="G102" s="15"/>
      <c r="H102" s="15"/>
      <c r="I102" s="15"/>
      <c r="J102" s="19" t="str">
        <f>IF(COUNTIF($K$51:$K102,K102)=1,MAX($J$50:$J101)+1,"")</f>
        <v/>
      </c>
      <c r="K102" s="19" t="str">
        <f>IF(INDEX('Datos '!$H$5:$DZ$5,1,ROW()-50)=0," * ",INDEX('Datos '!$H$5:$DZ$5,1,ROW()-50))</f>
        <v xml:space="preserve"> * </v>
      </c>
      <c r="L102" s="19">
        <v>51</v>
      </c>
      <c r="M102" s="19">
        <f t="shared" si="6"/>
        <v>0</v>
      </c>
      <c r="N102" s="15" t="str">
        <f>IF('Datos '!A58=$F$141,MAX(N$50:N101)+1,"")</f>
        <v/>
      </c>
      <c r="O102" s="15">
        <f>'Datos '!B58</f>
        <v>0</v>
      </c>
      <c r="P102" s="19">
        <v>52</v>
      </c>
      <c r="Q102" s="19">
        <f t="shared" si="5"/>
        <v>0</v>
      </c>
      <c r="R102" s="15" t="str">
        <f>IF('Datos '!A58=$F$143,MAX(R$50:R101)+1,"")</f>
        <v/>
      </c>
      <c r="S102" s="15">
        <f>'Datos '!B58</f>
        <v>0</v>
      </c>
      <c r="T102" s="15">
        <f ca="1">(OFFSET('Datos '!G58,,'(с)'!$A$50)/(SUM(OFFSET('Datos '!$G$7:$G$91,,'(с)'!$A$50))))-(OFFSET('Datos '!G58,,'(с)'!$A$137)/$T$140)</f>
        <v>0</v>
      </c>
    </row>
    <row r="103" spans="1:20" ht="15.9" customHeight="1">
      <c r="A103" s="15"/>
      <c r="B103" s="16"/>
      <c r="C103" s="15"/>
      <c r="D103" s="15"/>
      <c r="E103" s="25"/>
      <c r="F103" s="15"/>
      <c r="G103" s="15"/>
      <c r="H103" s="15"/>
      <c r="I103" s="15"/>
      <c r="J103" s="19" t="str">
        <f>IF(COUNTIF($K$51:$K103,K103)=1,MAX($J$50:$J102)+1,"")</f>
        <v/>
      </c>
      <c r="K103" s="19" t="str">
        <f>IF(INDEX('Datos '!$H$5:$DZ$5,1,ROW()-50)=0," * ",INDEX('Datos '!$H$5:$DZ$5,1,ROW()-50))</f>
        <v xml:space="preserve"> * </v>
      </c>
      <c r="L103" s="19">
        <v>52</v>
      </c>
      <c r="M103" s="19">
        <f t="shared" si="6"/>
        <v>0</v>
      </c>
      <c r="N103" s="15" t="str">
        <f>IF('Datos '!A59=$F$141,MAX(N$50:N102)+1,"")</f>
        <v/>
      </c>
      <c r="O103" s="15">
        <f>'Datos '!B59</f>
        <v>0</v>
      </c>
      <c r="P103" s="19">
        <v>53</v>
      </c>
      <c r="Q103" s="19">
        <f t="shared" si="5"/>
        <v>0</v>
      </c>
      <c r="R103" s="15" t="str">
        <f>IF('Datos '!A59=$F$143,MAX(R$50:R102)+1,"")</f>
        <v/>
      </c>
      <c r="S103" s="15">
        <f>'Datos '!B59</f>
        <v>0</v>
      </c>
      <c r="T103" s="15">
        <f ca="1">(OFFSET('Datos '!G59,,'(с)'!$A$50)/(SUM(OFFSET('Datos '!$G$7:$G$91,,'(с)'!$A$50))))-(OFFSET('Datos '!G59,,'(с)'!$A$137)/$T$140)</f>
        <v>0</v>
      </c>
    </row>
    <row r="104" spans="1:20" ht="15.9" customHeight="1">
      <c r="A104" s="15"/>
      <c r="B104" s="16"/>
      <c r="C104" s="15"/>
      <c r="D104" s="15"/>
      <c r="E104" s="25"/>
      <c r="F104" s="15"/>
      <c r="G104" s="15"/>
      <c r="H104" s="15"/>
      <c r="I104" s="15"/>
      <c r="J104" s="19" t="str">
        <f>IF(COUNTIF($K$51:$K104,K104)=1,MAX($J$50:$J103)+1,"")</f>
        <v/>
      </c>
      <c r="K104" s="19" t="str">
        <f>IF(INDEX('Datos '!$H$5:$DZ$5,1,ROW()-50)=0," * ",INDEX('Datos '!$H$5:$DZ$5,1,ROW()-50))</f>
        <v xml:space="preserve"> * </v>
      </c>
      <c r="L104" s="19">
        <v>53</v>
      </c>
      <c r="M104" s="19">
        <f t="shared" si="6"/>
        <v>0</v>
      </c>
      <c r="N104" s="15" t="str">
        <f>IF('Datos '!A60=$F$141,MAX(N$50:N103)+1,"")</f>
        <v/>
      </c>
      <c r="O104" s="15">
        <f>'Datos '!B60</f>
        <v>0</v>
      </c>
      <c r="P104" s="19">
        <v>54</v>
      </c>
      <c r="Q104" s="19">
        <f t="shared" si="5"/>
        <v>0</v>
      </c>
      <c r="R104" s="15" t="str">
        <f>IF('Datos '!A60=$F$143,MAX(R$50:R103)+1,"")</f>
        <v/>
      </c>
      <c r="S104" s="15">
        <f>'Datos '!B60</f>
        <v>0</v>
      </c>
      <c r="T104" s="15">
        <f ca="1">(OFFSET('Datos '!G60,,'(с)'!$A$50)/(SUM(OFFSET('Datos '!$G$7:$G$91,,'(с)'!$A$50))))-(OFFSET('Datos '!G60,,'(с)'!$A$137)/$T$140)</f>
        <v>0</v>
      </c>
    </row>
    <row r="105" spans="1:20" ht="15.9" customHeight="1">
      <c r="A105" s="15"/>
      <c r="B105" s="16"/>
      <c r="C105" s="15"/>
      <c r="D105" s="15"/>
      <c r="E105" s="25"/>
      <c r="F105" s="15"/>
      <c r="G105" s="15"/>
      <c r="H105" s="15"/>
      <c r="I105" s="15"/>
      <c r="J105" s="19" t="str">
        <f>IF(COUNTIF($K$51:$K105,K105)=1,MAX($J$50:$J104)+1,"")</f>
        <v/>
      </c>
      <c r="K105" s="19" t="str">
        <f>IF(INDEX('Datos '!$H$5:$DZ$5,1,ROW()-50)=0," * ",INDEX('Datos '!$H$5:$DZ$5,1,ROW()-50))</f>
        <v xml:space="preserve"> * </v>
      </c>
      <c r="L105" s="19">
        <v>54</v>
      </c>
      <c r="M105" s="19">
        <f t="shared" si="6"/>
        <v>0</v>
      </c>
      <c r="N105" s="15" t="str">
        <f>IF('Datos '!A61=$F$141,MAX(N$50:N104)+1,"")</f>
        <v/>
      </c>
      <c r="O105" s="15">
        <f>'Datos '!B61</f>
        <v>0</v>
      </c>
      <c r="P105" s="19">
        <v>55</v>
      </c>
      <c r="Q105" s="19">
        <f t="shared" si="5"/>
        <v>0</v>
      </c>
      <c r="R105" s="15" t="str">
        <f>IF('Datos '!A61=$F$143,MAX(R$50:R104)+1,"")</f>
        <v/>
      </c>
      <c r="S105" s="15">
        <f>'Datos '!B61</f>
        <v>0</v>
      </c>
      <c r="T105" s="15">
        <f ca="1">(OFFSET('Datos '!G61,,'(с)'!$A$50)/(SUM(OFFSET('Datos '!$G$7:$G$91,,'(с)'!$A$50))))-(OFFSET('Datos '!G61,,'(с)'!$A$137)/$T$140)</f>
        <v>0</v>
      </c>
    </row>
    <row r="106" spans="1:20" ht="15.9" customHeight="1">
      <c r="A106" s="15"/>
      <c r="B106" s="16"/>
      <c r="C106" s="15"/>
      <c r="D106" s="15"/>
      <c r="E106" s="25"/>
      <c r="F106" s="15"/>
      <c r="G106" s="15"/>
      <c r="H106" s="15"/>
      <c r="I106" s="15"/>
      <c r="J106" s="19" t="str">
        <f>IF(COUNTIF($K$51:$K106,K106)=1,MAX($J$50:$J105)+1,"")</f>
        <v/>
      </c>
      <c r="K106" s="19" t="str">
        <f>IF(INDEX('Datos '!$H$5:$DZ$5,1,ROW()-50)=0," * ",INDEX('Datos '!$H$5:$DZ$5,1,ROW()-50))</f>
        <v xml:space="preserve"> * </v>
      </c>
      <c r="L106" s="19">
        <v>55</v>
      </c>
      <c r="M106" s="19">
        <f t="shared" si="6"/>
        <v>0</v>
      </c>
      <c r="N106" s="15" t="str">
        <f>IF('Datos '!A62=$F$141,MAX(N$50:N105)+1,"")</f>
        <v/>
      </c>
      <c r="O106" s="15">
        <f>'Datos '!B62</f>
        <v>0</v>
      </c>
      <c r="P106" s="19">
        <v>56</v>
      </c>
      <c r="Q106" s="19">
        <f t="shared" si="5"/>
        <v>0</v>
      </c>
      <c r="R106" s="15" t="str">
        <f>IF('Datos '!A62=$F$143,MAX(R$50:R105)+1,"")</f>
        <v/>
      </c>
      <c r="S106" s="15">
        <f>'Datos '!B62</f>
        <v>0</v>
      </c>
      <c r="T106" s="15">
        <f ca="1">(OFFSET('Datos '!G62,,'(с)'!$A$50)/(SUM(OFFSET('Datos '!$G$7:$G$91,,'(с)'!$A$50))))-(OFFSET('Datos '!G62,,'(с)'!$A$137)/$T$140)</f>
        <v>0</v>
      </c>
    </row>
    <row r="107" spans="1:20" ht="15.9" customHeight="1">
      <c r="A107" s="15"/>
      <c r="B107" s="16"/>
      <c r="C107" s="15"/>
      <c r="D107" s="15"/>
      <c r="E107" s="25"/>
      <c r="F107" s="15"/>
      <c r="G107" s="15"/>
      <c r="H107" s="15"/>
      <c r="I107" s="15"/>
      <c r="J107" s="19" t="str">
        <f>IF(COUNTIF($K$51:$K107,K107)=1,MAX($J$50:$J106)+1,"")</f>
        <v/>
      </c>
      <c r="K107" s="19" t="str">
        <f>IF(INDEX('Datos '!$H$5:$DZ$5,1,ROW()-50)=0," * ",INDEX('Datos '!$H$5:$DZ$5,1,ROW()-50))</f>
        <v xml:space="preserve"> * </v>
      </c>
      <c r="L107" s="19">
        <v>56</v>
      </c>
      <c r="M107" s="19">
        <f t="shared" si="6"/>
        <v>0</v>
      </c>
      <c r="N107" s="15" t="str">
        <f>IF('Datos '!A63=$F$141,MAX(N$50:N106)+1,"")</f>
        <v/>
      </c>
      <c r="O107" s="15">
        <f>'Datos '!B63</f>
        <v>0</v>
      </c>
      <c r="P107" s="19">
        <v>57</v>
      </c>
      <c r="Q107" s="19">
        <f t="shared" si="5"/>
        <v>0</v>
      </c>
      <c r="R107" s="15" t="str">
        <f>IF('Datos '!A63=$F$143,MAX(R$50:R106)+1,"")</f>
        <v/>
      </c>
      <c r="S107" s="15">
        <f>'Datos '!B63</f>
        <v>0</v>
      </c>
      <c r="T107" s="15">
        <f ca="1">(OFFSET('Datos '!G63,,'(с)'!$A$50)/(SUM(OFFSET('Datos '!$G$7:$G$91,,'(с)'!$A$50))))-(OFFSET('Datos '!G63,,'(с)'!$A$137)/$T$140)</f>
        <v>0</v>
      </c>
    </row>
    <row r="108" spans="1:20" ht="15.9" customHeight="1">
      <c r="A108" s="15"/>
      <c r="B108" s="16"/>
      <c r="C108" s="15"/>
      <c r="D108" s="15"/>
      <c r="E108" s="25"/>
      <c r="F108" s="15"/>
      <c r="G108" s="15"/>
      <c r="H108" s="15"/>
      <c r="I108" s="15"/>
      <c r="J108" s="19" t="str">
        <f>IF(COUNTIF($K$51:$K108,K108)=1,MAX($J$50:$J107)+1,"")</f>
        <v/>
      </c>
      <c r="K108" s="19" t="str">
        <f>IF(INDEX('Datos '!$H$5:$DZ$5,1,ROW()-50)=0," * ",INDEX('Datos '!$H$5:$DZ$5,1,ROW()-50))</f>
        <v xml:space="preserve"> * </v>
      </c>
      <c r="L108" s="19">
        <v>57</v>
      </c>
      <c r="M108" s="19">
        <f t="shared" si="6"/>
        <v>0</v>
      </c>
      <c r="N108" s="15" t="str">
        <f>IF('Datos '!A64=$F$141,MAX(N$50:N107)+1,"")</f>
        <v/>
      </c>
      <c r="O108" s="15">
        <f>'Datos '!B64</f>
        <v>0</v>
      </c>
      <c r="P108" s="19">
        <v>58</v>
      </c>
      <c r="Q108" s="19">
        <f t="shared" si="5"/>
        <v>0</v>
      </c>
      <c r="R108" s="15" t="str">
        <f>IF('Datos '!A64=$F$143,MAX(R$50:R107)+1,"")</f>
        <v/>
      </c>
      <c r="S108" s="15">
        <f>'Datos '!B64</f>
        <v>0</v>
      </c>
      <c r="T108" s="15">
        <f ca="1">(OFFSET('Datos '!G64,,'(с)'!$A$50)/(SUM(OFFSET('Datos '!$G$7:$G$91,,'(с)'!$A$50))))-(OFFSET('Datos '!G64,,'(с)'!$A$137)/$T$140)</f>
        <v>0</v>
      </c>
    </row>
    <row r="109" spans="1:20" ht="15.9" customHeight="1">
      <c r="A109" s="15"/>
      <c r="B109" s="16"/>
      <c r="C109" s="15"/>
      <c r="D109" s="15"/>
      <c r="E109" s="25"/>
      <c r="F109" s="15"/>
      <c r="G109" s="15"/>
      <c r="H109" s="15"/>
      <c r="I109" s="15"/>
      <c r="J109" s="19" t="str">
        <f>IF(COUNTIF($K$51:$K109,K109)=1,MAX($J$50:$J108)+1,"")</f>
        <v/>
      </c>
      <c r="K109" s="19" t="str">
        <f>IF(INDEX('Datos '!$H$5:$DZ$5,1,ROW()-50)=0," * ",INDEX('Datos '!$H$5:$DZ$5,1,ROW()-50))</f>
        <v xml:space="preserve"> * </v>
      </c>
      <c r="L109" s="19">
        <v>58</v>
      </c>
      <c r="M109" s="19">
        <f t="shared" si="6"/>
        <v>0</v>
      </c>
      <c r="N109" s="15" t="str">
        <f>IF('Datos '!A65=$F$141,MAX(N$50:N108)+1,"")</f>
        <v/>
      </c>
      <c r="O109" s="15">
        <f>'Datos '!B65</f>
        <v>0</v>
      </c>
      <c r="P109" s="19">
        <v>59</v>
      </c>
      <c r="Q109" s="19">
        <f t="shared" si="5"/>
        <v>0</v>
      </c>
      <c r="R109" s="15" t="str">
        <f>IF('Datos '!A65=$F$143,MAX(R$50:R108)+1,"")</f>
        <v/>
      </c>
      <c r="S109" s="15">
        <f>'Datos '!B65</f>
        <v>0</v>
      </c>
      <c r="T109" s="15">
        <f ca="1">(OFFSET('Datos '!G65,,'(с)'!$A$50)/(SUM(OFFSET('Datos '!$G$7:$G$91,,'(с)'!$A$50))))-(OFFSET('Datos '!G65,,'(с)'!$A$137)/$T$140)</f>
        <v>0</v>
      </c>
    </row>
    <row r="110" spans="1:20" ht="15.9" customHeight="1">
      <c r="A110" s="15"/>
      <c r="B110" s="16"/>
      <c r="C110" s="15"/>
      <c r="D110" s="15"/>
      <c r="E110" s="25"/>
      <c r="F110" s="15"/>
      <c r="G110" s="15"/>
      <c r="H110" s="15"/>
      <c r="I110" s="15"/>
      <c r="J110" s="19" t="str">
        <f>IF(COUNTIF($K$51:$K110,K110)=1,MAX($J$50:$J109)+1,"")</f>
        <v/>
      </c>
      <c r="K110" s="19" t="str">
        <f>IF(INDEX('Datos '!$H$5:$DZ$5,1,ROW()-50)=0," * ",INDEX('Datos '!$H$5:$DZ$5,1,ROW()-50))</f>
        <v xml:space="preserve"> * </v>
      </c>
      <c r="L110" s="19">
        <v>59</v>
      </c>
      <c r="M110" s="19">
        <f t="shared" si="6"/>
        <v>0</v>
      </c>
      <c r="N110" s="15" t="str">
        <f>IF('Datos '!A66=$F$141,MAX(N$50:N109)+1,"")</f>
        <v/>
      </c>
      <c r="O110" s="15">
        <f>'Datos '!B66</f>
        <v>0</v>
      </c>
      <c r="P110" s="19">
        <v>60</v>
      </c>
      <c r="Q110" s="19">
        <f t="shared" si="5"/>
        <v>0</v>
      </c>
      <c r="R110" s="15" t="str">
        <f>IF('Datos '!A66=$F$143,MAX(R$50:R109)+1,"")</f>
        <v/>
      </c>
      <c r="S110" s="15">
        <f>'Datos '!B66</f>
        <v>0</v>
      </c>
      <c r="T110" s="15">
        <f ca="1">(OFFSET('Datos '!G66,,'(с)'!$A$50)/(SUM(OFFSET('Datos '!$G$7:$G$91,,'(с)'!$A$50))))-(OFFSET('Datos '!G66,,'(с)'!$A$137)/$T$140)</f>
        <v>0</v>
      </c>
    </row>
    <row r="111" spans="1:20" ht="15.9" customHeight="1">
      <c r="A111" s="15"/>
      <c r="B111" s="16"/>
      <c r="C111" s="15"/>
      <c r="D111" s="15"/>
      <c r="E111" s="25"/>
      <c r="F111" s="15"/>
      <c r="G111" s="15"/>
      <c r="H111" s="15"/>
      <c r="I111" s="15"/>
      <c r="J111" s="19" t="str">
        <f>IF(COUNTIF($K$51:$K111,K111)=1,MAX($J$50:$J110)+1,"")</f>
        <v/>
      </c>
      <c r="K111" s="19" t="str">
        <f>IF(INDEX('Datos '!$H$5:$DZ$5,1,ROW()-50)=0," * ",INDEX('Datos '!$H$5:$DZ$5,1,ROW()-50))</f>
        <v xml:space="preserve"> * </v>
      </c>
      <c r="L111" s="19">
        <v>60</v>
      </c>
      <c r="M111" s="19">
        <f t="shared" si="6"/>
        <v>0</v>
      </c>
      <c r="N111" s="15" t="str">
        <f>IF('Datos '!A67=$F$141,MAX(N$50:N110)+1,"")</f>
        <v/>
      </c>
      <c r="O111" s="15">
        <f>'Datos '!B67</f>
        <v>0</v>
      </c>
      <c r="P111" s="19">
        <v>61</v>
      </c>
      <c r="Q111" s="19">
        <f t="shared" si="5"/>
        <v>0</v>
      </c>
      <c r="R111" s="15" t="str">
        <f>IF('Datos '!A67=$F$143,MAX(R$50:R110)+1,"")</f>
        <v/>
      </c>
      <c r="S111" s="15">
        <f>'Datos '!B67</f>
        <v>0</v>
      </c>
      <c r="T111" s="15">
        <f ca="1">(OFFSET('Datos '!G67,,'(с)'!$A$50)/(SUM(OFFSET('Datos '!$G$7:$G$91,,'(с)'!$A$50))))-(OFFSET('Datos '!G67,,'(с)'!$A$137)/$T$140)</f>
        <v>0</v>
      </c>
    </row>
    <row r="112" spans="1:20" ht="15.9" customHeight="1">
      <c r="A112" s="15"/>
      <c r="B112" s="16"/>
      <c r="C112" s="15"/>
      <c r="D112" s="15"/>
      <c r="E112" s="25"/>
      <c r="F112" s="15"/>
      <c r="G112" s="15"/>
      <c r="H112" s="15"/>
      <c r="I112" s="15"/>
      <c r="J112" s="19" t="str">
        <f>IF(COUNTIF($K$51:$K112,K112)=1,MAX($J$50:$J111)+1,"")</f>
        <v/>
      </c>
      <c r="K112" s="19" t="str">
        <f>IF(INDEX('Datos '!$H$5:$DZ$5,1,ROW()-50)=0," * ",INDEX('Datos '!$H$5:$DZ$5,1,ROW()-50))</f>
        <v xml:space="preserve"> * </v>
      </c>
      <c r="L112" s="19">
        <v>61</v>
      </c>
      <c r="M112" s="19">
        <f t="shared" si="6"/>
        <v>0</v>
      </c>
      <c r="N112" s="15" t="str">
        <f>IF('Datos '!A68=$F$141,MAX(N$50:N111)+1,"")</f>
        <v/>
      </c>
      <c r="O112" s="15">
        <f>'Datos '!B68</f>
        <v>0</v>
      </c>
      <c r="P112" s="19">
        <v>62</v>
      </c>
      <c r="Q112" s="19">
        <f t="shared" si="5"/>
        <v>0</v>
      </c>
      <c r="R112" s="15" t="str">
        <f>IF('Datos '!A68=$F$143,MAX(R$50:R111)+1,"")</f>
        <v/>
      </c>
      <c r="S112" s="15">
        <f>'Datos '!B68</f>
        <v>0</v>
      </c>
      <c r="T112" s="15">
        <f ca="1">(OFFSET('Datos '!G68,,'(с)'!$A$50)/(SUM(OFFSET('Datos '!$G$7:$G$91,,'(с)'!$A$50))))-(OFFSET('Datos '!G68,,'(с)'!$A$137)/$T$140)</f>
        <v>0</v>
      </c>
    </row>
    <row r="113" spans="1:20" ht="15.9" customHeight="1">
      <c r="A113" s="15"/>
      <c r="B113" s="16"/>
      <c r="C113" s="15"/>
      <c r="D113" s="15"/>
      <c r="E113" s="25"/>
      <c r="F113" s="15"/>
      <c r="G113" s="15"/>
      <c r="H113" s="15"/>
      <c r="I113" s="15"/>
      <c r="J113" s="19" t="str">
        <f>IF(COUNTIF($K$51:$K113,K113)=1,MAX($J$50:$J112)+1,"")</f>
        <v/>
      </c>
      <c r="K113" s="19" t="str">
        <f>IF(INDEX('Datos '!$H$5:$DZ$5,1,ROW()-50)=0," * ",INDEX('Datos '!$H$5:$DZ$5,1,ROW()-50))</f>
        <v xml:space="preserve"> * </v>
      </c>
      <c r="L113" s="19">
        <v>62</v>
      </c>
      <c r="M113" s="19">
        <f t="shared" si="6"/>
        <v>0</v>
      </c>
      <c r="N113" s="15" t="str">
        <f>IF('Datos '!A69=$F$141,MAX(N$50:N112)+1,"")</f>
        <v/>
      </c>
      <c r="O113" s="15">
        <f>'Datos '!B69</f>
        <v>0</v>
      </c>
      <c r="P113" s="19">
        <v>63</v>
      </c>
      <c r="Q113" s="19">
        <f t="shared" si="5"/>
        <v>0</v>
      </c>
      <c r="R113" s="15" t="str">
        <f>IF('Datos '!A69=$F$143,MAX(R$50:R112)+1,"")</f>
        <v/>
      </c>
      <c r="S113" s="15">
        <f>'Datos '!B69</f>
        <v>0</v>
      </c>
      <c r="T113" s="15">
        <f ca="1">(OFFSET('Datos '!G69,,'(с)'!$A$50)/(SUM(OFFSET('Datos '!$G$7:$G$91,,'(с)'!$A$50))))-(OFFSET('Datos '!G69,,'(с)'!$A$137)/$T$140)</f>
        <v>0</v>
      </c>
    </row>
    <row r="114" spans="1:20" ht="15.9" customHeight="1">
      <c r="A114" s="15"/>
      <c r="B114" s="16"/>
      <c r="C114" s="15"/>
      <c r="D114" s="15"/>
      <c r="E114" s="25"/>
      <c r="F114" s="15"/>
      <c r="G114" s="15"/>
      <c r="H114" s="15"/>
      <c r="I114" s="15"/>
      <c r="J114" s="19" t="str">
        <f>IF(COUNTIF($K$51:$K114,K114)=1,MAX($J$50:$J113)+1,"")</f>
        <v/>
      </c>
      <c r="K114" s="19" t="str">
        <f>IF(INDEX('Datos '!$H$5:$DZ$5,1,ROW()-50)=0," * ",INDEX('Datos '!$H$5:$DZ$5,1,ROW()-50))</f>
        <v xml:space="preserve"> * </v>
      </c>
      <c r="L114" s="19">
        <v>63</v>
      </c>
      <c r="M114" s="19">
        <f t="shared" si="6"/>
        <v>0</v>
      </c>
      <c r="N114" s="15" t="str">
        <f>IF('Datos '!A70=$F$141,MAX(N$50:N113)+1,"")</f>
        <v/>
      </c>
      <c r="O114" s="15">
        <f>'Datos '!B70</f>
        <v>0</v>
      </c>
      <c r="P114" s="19">
        <v>64</v>
      </c>
      <c r="Q114" s="19">
        <f t="shared" si="5"/>
        <v>0</v>
      </c>
      <c r="R114" s="15" t="str">
        <f>IF('Datos '!A70=$F$143,MAX(R$50:R113)+1,"")</f>
        <v/>
      </c>
      <c r="S114" s="15">
        <f>'Datos '!B70</f>
        <v>0</v>
      </c>
      <c r="T114" s="15">
        <f ca="1">(OFFSET('Datos '!G70,,'(с)'!$A$50)/(SUM(OFFSET('Datos '!$G$7:$G$91,,'(с)'!$A$50))))-(OFFSET('Datos '!G70,,'(с)'!$A$137)/$T$140)</f>
        <v>0</v>
      </c>
    </row>
    <row r="115" spans="1:20" ht="15.9" customHeight="1">
      <c r="A115" s="15"/>
      <c r="B115" s="16"/>
      <c r="C115" s="15"/>
      <c r="D115" s="15"/>
      <c r="E115" s="25"/>
      <c r="F115" s="15"/>
      <c r="G115" s="15"/>
      <c r="H115" s="15"/>
      <c r="I115" s="15"/>
      <c r="J115" s="19" t="str">
        <f>IF(COUNTIF($K$51:$K115,K115)=1,MAX($J$50:$J114)+1,"")</f>
        <v/>
      </c>
      <c r="K115" s="19" t="str">
        <f>IF(INDEX('Datos '!$H$5:$DZ$5,1,ROW()-50)=0," * ",INDEX('Datos '!$H$5:$DZ$5,1,ROW()-50))</f>
        <v xml:space="preserve"> * </v>
      </c>
      <c r="L115" s="19">
        <v>64</v>
      </c>
      <c r="M115" s="19">
        <f t="shared" si="6"/>
        <v>0</v>
      </c>
      <c r="N115" s="15" t="str">
        <f>IF('Datos '!A71=$F$141,MAX(N$50:N114)+1,"")</f>
        <v/>
      </c>
      <c r="O115" s="15">
        <f>'Datos '!B71</f>
        <v>0</v>
      </c>
      <c r="P115" s="19">
        <v>65</v>
      </c>
      <c r="Q115" s="19">
        <f t="shared" si="5"/>
        <v>0</v>
      </c>
      <c r="R115" s="15" t="str">
        <f>IF('Datos '!A71=$F$143,MAX(R$50:R114)+1,"")</f>
        <v/>
      </c>
      <c r="S115" s="15">
        <f>'Datos '!B71</f>
        <v>0</v>
      </c>
      <c r="T115" s="15">
        <f ca="1">(OFFSET('Datos '!G71,,'(с)'!$A$50)/(SUM(OFFSET('Datos '!$G$7:$G$91,,'(с)'!$A$50))))-(OFFSET('Datos '!G71,,'(с)'!$A$137)/$T$140)</f>
        <v>0</v>
      </c>
    </row>
    <row r="116" spans="1:20" ht="15.9" customHeight="1">
      <c r="A116" s="15"/>
      <c r="B116" s="16"/>
      <c r="C116" s="15"/>
      <c r="D116" s="15"/>
      <c r="E116" s="25"/>
      <c r="F116" s="15"/>
      <c r="G116" s="15"/>
      <c r="H116" s="15"/>
      <c r="I116" s="15"/>
      <c r="J116" s="19" t="str">
        <f>IF(COUNTIF($K$51:$K116,K116)=1,MAX($J$50:$J115)+1,"")</f>
        <v/>
      </c>
      <c r="K116" s="19" t="str">
        <f>IF(INDEX('Datos '!$H$5:$DZ$5,1,ROW()-50)=0," * ",INDEX('Datos '!$H$5:$DZ$5,1,ROW()-50))</f>
        <v xml:space="preserve"> * </v>
      </c>
      <c r="L116" s="19">
        <v>65</v>
      </c>
      <c r="M116" s="19">
        <f t="shared" si="6"/>
        <v>0</v>
      </c>
      <c r="N116" s="15" t="str">
        <f>IF('Datos '!A72=$F$141,MAX(N$50:N115)+1,"")</f>
        <v/>
      </c>
      <c r="O116" s="15">
        <f>'Datos '!B72</f>
        <v>0</v>
      </c>
      <c r="P116" s="19">
        <v>66</v>
      </c>
      <c r="Q116" s="19">
        <f t="shared" si="5"/>
        <v>0</v>
      </c>
      <c r="R116" s="15" t="str">
        <f>IF('Datos '!A72=$F$143,MAX(R$50:R115)+1,"")</f>
        <v/>
      </c>
      <c r="S116" s="15">
        <f>'Datos '!B72</f>
        <v>0</v>
      </c>
      <c r="T116" s="15">
        <f ca="1">(OFFSET('Datos '!G72,,'(с)'!$A$50)/(SUM(OFFSET('Datos '!$G$7:$G$91,,'(с)'!$A$50))))-(OFFSET('Datos '!G72,,'(с)'!$A$137)/$T$140)</f>
        <v>0</v>
      </c>
    </row>
    <row r="117" spans="1:20" ht="15.9" customHeight="1">
      <c r="A117" s="15"/>
      <c r="B117" s="16"/>
      <c r="C117" s="15"/>
      <c r="D117" s="15"/>
      <c r="E117" s="25"/>
      <c r="F117" s="15"/>
      <c r="G117" s="15"/>
      <c r="H117" s="15"/>
      <c r="I117" s="15"/>
      <c r="J117" s="19" t="str">
        <f>IF(COUNTIF($K$51:$K117,K117)=1,MAX($J$50:$J116)+1,"")</f>
        <v/>
      </c>
      <c r="K117" s="19" t="str">
        <f>IF(INDEX('Datos '!$H$5:$DZ$5,1,ROW()-50)=0," * ",INDEX('Datos '!$H$5:$DZ$5,1,ROW()-50))</f>
        <v xml:space="preserve"> * </v>
      </c>
      <c r="L117" s="19">
        <v>66</v>
      </c>
      <c r="M117" s="19">
        <f t="shared" si="6"/>
        <v>0</v>
      </c>
      <c r="N117" s="15" t="str">
        <f>IF('Datos '!A73=$F$141,MAX(N$50:N116)+1,"")</f>
        <v/>
      </c>
      <c r="O117" s="15">
        <f>'Datos '!B73</f>
        <v>0</v>
      </c>
      <c r="P117" s="19">
        <v>67</v>
      </c>
      <c r="Q117" s="19">
        <f t="shared" ref="Q117:Q150" si="7">IF(OR($F$143=" ==== ",$F$143=""),S117,IF(MAX($R$51:$R$151)&lt;ROW(66:66),"",VLOOKUP(ROW(66:66),$R$51:$S$151,2)))</f>
        <v>0</v>
      </c>
      <c r="R117" s="15" t="str">
        <f>IF('Datos '!A73=$F$143,MAX(R$50:R116)+1,"")</f>
        <v/>
      </c>
      <c r="S117" s="15">
        <f>'Datos '!B73</f>
        <v>0</v>
      </c>
      <c r="T117" s="15">
        <f ca="1">(OFFSET('Datos '!G73,,'(с)'!$A$50)/(SUM(OFFSET('Datos '!$G$7:$G$91,,'(с)'!$A$50))))-(OFFSET('Datos '!G73,,'(с)'!$A$137)/$T$140)</f>
        <v>0</v>
      </c>
    </row>
    <row r="118" spans="1:20" ht="15.9" customHeight="1">
      <c r="A118" s="15"/>
      <c r="B118" s="16"/>
      <c r="C118" s="15"/>
      <c r="D118" s="15"/>
      <c r="E118" s="25"/>
      <c r="F118" s="15"/>
      <c r="G118" s="15"/>
      <c r="H118" s="15"/>
      <c r="I118" s="15"/>
      <c r="J118" s="19" t="str">
        <f>IF(COUNTIF($K$51:$K118,K118)=1,MAX($J$50:$J117)+1,"")</f>
        <v/>
      </c>
      <c r="K118" s="19" t="str">
        <f>IF(INDEX('Datos '!$H$5:$DZ$5,1,ROW()-50)=0," * ",INDEX('Datos '!$H$5:$DZ$5,1,ROW()-50))</f>
        <v xml:space="preserve"> * </v>
      </c>
      <c r="L118" s="19">
        <v>67</v>
      </c>
      <c r="M118" s="19">
        <f t="shared" si="6"/>
        <v>0</v>
      </c>
      <c r="N118" s="15" t="str">
        <f>IF('Datos '!A74=$F$141,MAX(N$50:N117)+1,"")</f>
        <v/>
      </c>
      <c r="O118" s="15">
        <f>'Datos '!B74</f>
        <v>0</v>
      </c>
      <c r="P118" s="19">
        <v>68</v>
      </c>
      <c r="Q118" s="19">
        <f t="shared" si="7"/>
        <v>0</v>
      </c>
      <c r="R118" s="15" t="str">
        <f>IF('Datos '!A74=$F$143,MAX(R$50:R117)+1,"")</f>
        <v/>
      </c>
      <c r="S118" s="15">
        <f>'Datos '!B74</f>
        <v>0</v>
      </c>
      <c r="T118" s="15">
        <f ca="1">(OFFSET('Datos '!G74,,'(с)'!$A$50)/(SUM(OFFSET('Datos '!$G$7:$G$91,,'(с)'!$A$50))))-(OFFSET('Datos '!G74,,'(с)'!$A$137)/$T$140)</f>
        <v>0</v>
      </c>
    </row>
    <row r="119" spans="1:20" ht="15.9" customHeight="1">
      <c r="A119" s="15"/>
      <c r="B119" s="16"/>
      <c r="C119" s="20">
        <v>1</v>
      </c>
      <c r="D119" s="15"/>
      <c r="E119" s="25"/>
      <c r="F119" s="15"/>
      <c r="G119" s="15"/>
      <c r="H119" s="15"/>
      <c r="I119" s="15"/>
      <c r="J119" s="19" t="str">
        <f>IF(COUNTIF($K$51:$K119,K119)=1,MAX($J$50:$J118)+1,"")</f>
        <v/>
      </c>
      <c r="K119" s="19" t="str">
        <f>IF(INDEX('Datos '!$H$5:$DZ$5,1,ROW()-50)=0," * ",INDEX('Datos '!$H$5:$DZ$5,1,ROW()-50))</f>
        <v xml:space="preserve"> * </v>
      </c>
      <c r="L119" s="19">
        <v>68</v>
      </c>
      <c r="M119" s="19">
        <f t="shared" si="6"/>
        <v>0</v>
      </c>
      <c r="N119" s="15" t="str">
        <f>IF('Datos '!A75=$F$141,MAX(N$50:N118)+1,"")</f>
        <v/>
      </c>
      <c r="O119" s="15">
        <f>'Datos '!B75</f>
        <v>0</v>
      </c>
      <c r="P119" s="19">
        <v>69</v>
      </c>
      <c r="Q119" s="19">
        <f t="shared" si="7"/>
        <v>0</v>
      </c>
      <c r="R119" s="15" t="str">
        <f>IF('Datos '!A75=$F$143,MAX(R$50:R118)+1,"")</f>
        <v/>
      </c>
      <c r="S119" s="15">
        <f>'Datos '!B75</f>
        <v>0</v>
      </c>
      <c r="T119" s="15">
        <f ca="1">(OFFSET('Datos '!G75,,'(с)'!$A$50)/(SUM(OFFSET('Datos '!$G$7:$G$91,,'(с)'!$A$50))))-(OFFSET('Datos '!G75,,'(с)'!$A$137)/$T$140)</f>
        <v>0</v>
      </c>
    </row>
    <row r="120" spans="1:20" ht="15.9" customHeight="1">
      <c r="A120" s="15"/>
      <c r="B120" s="16"/>
      <c r="C120" s="21" t="s">
        <v>124</v>
      </c>
      <c r="D120" s="15">
        <v>1</v>
      </c>
      <c r="E120" s="25"/>
      <c r="F120" s="15"/>
      <c r="G120" s="15"/>
      <c r="H120" s="15"/>
      <c r="I120" s="15"/>
      <c r="J120" s="19" t="str">
        <f>IF(COUNTIF($K$51:$K120,K120)=1,MAX($J$50:$J119)+1,"")</f>
        <v/>
      </c>
      <c r="K120" s="19" t="str">
        <f>IF(INDEX('Datos '!$H$5:$DZ$5,1,ROW()-50)=0," * ",INDEX('Datos '!$H$5:$DZ$5,1,ROW()-50))</f>
        <v xml:space="preserve"> * </v>
      </c>
      <c r="L120" s="19">
        <v>69</v>
      </c>
      <c r="M120" s="19">
        <f t="shared" si="6"/>
        <v>0</v>
      </c>
      <c r="N120" s="15" t="str">
        <f>IF('Datos '!A76=$F$141,MAX(N$50:N119)+1,"")</f>
        <v/>
      </c>
      <c r="O120" s="15">
        <f>'Datos '!B76</f>
        <v>0</v>
      </c>
      <c r="P120" s="19">
        <v>70</v>
      </c>
      <c r="Q120" s="19">
        <f t="shared" si="7"/>
        <v>0</v>
      </c>
      <c r="R120" s="15" t="str">
        <f>IF('Datos '!A76=$F$143,MAX(R$50:R119)+1,"")</f>
        <v/>
      </c>
      <c r="S120" s="15">
        <f>'Datos '!B76</f>
        <v>0</v>
      </c>
      <c r="T120" s="15">
        <f ca="1">(OFFSET('Datos '!G76,,'(с)'!$A$50)/(SUM(OFFSET('Datos '!$G$7:$G$91,,'(с)'!$A$50))))-(OFFSET('Datos '!G76,,'(с)'!$A$137)/$T$140)</f>
        <v>0</v>
      </c>
    </row>
    <row r="121" spans="1:20" ht="15.9" customHeight="1">
      <c r="A121" s="15"/>
      <c r="B121" s="16"/>
      <c r="C121" s="21" t="s">
        <v>125</v>
      </c>
      <c r="D121" s="15">
        <v>10</v>
      </c>
      <c r="E121" s="25"/>
      <c r="F121" s="15"/>
      <c r="G121" s="15"/>
      <c r="H121" s="22"/>
      <c r="I121" s="22"/>
      <c r="J121" s="19" t="str">
        <f>IF(COUNTIF($K$51:$K121,K121)=1,MAX($J$50:$J120)+1,"")</f>
        <v/>
      </c>
      <c r="K121" s="19" t="str">
        <f>IF(INDEX('Datos '!$H$5:$DZ$5,1,ROW()-50)=0," * ",INDEX('Datos '!$H$5:$DZ$5,1,ROW()-50))</f>
        <v xml:space="preserve"> * </v>
      </c>
      <c r="L121" s="19">
        <v>70</v>
      </c>
      <c r="M121" s="19">
        <f t="shared" si="6"/>
        <v>0</v>
      </c>
      <c r="N121" s="22" t="str">
        <f>IF('Datos '!A77=$F$141,MAX(N$50:N120)+1,"")</f>
        <v/>
      </c>
      <c r="O121" s="22">
        <f>'Datos '!B77</f>
        <v>0</v>
      </c>
      <c r="P121" s="19">
        <v>71</v>
      </c>
      <c r="Q121" s="19">
        <f t="shared" si="7"/>
        <v>0</v>
      </c>
      <c r="R121" s="15" t="str">
        <f>IF('Datos '!A77=$F$143,MAX(R$50:R120)+1,"")</f>
        <v/>
      </c>
      <c r="S121" s="22">
        <f>'Datos '!B77</f>
        <v>0</v>
      </c>
      <c r="T121" s="15">
        <f ca="1">(OFFSET('Datos '!G77,,'(с)'!$A$50)/(SUM(OFFSET('Datos '!$G$7:$G$91,,'(с)'!$A$50))))-(OFFSET('Datos '!G77,,'(с)'!$A$137)/$T$140)</f>
        <v>0</v>
      </c>
    </row>
    <row r="122" spans="1:20" ht="15.9" customHeight="1">
      <c r="A122" s="15"/>
      <c r="B122" s="16"/>
      <c r="C122" s="21" t="s">
        <v>126</v>
      </c>
      <c r="D122" s="15">
        <v>100</v>
      </c>
      <c r="E122" s="25"/>
      <c r="F122" s="15"/>
      <c r="G122" s="15"/>
      <c r="H122" s="22"/>
      <c r="I122" s="22"/>
      <c r="J122" s="19" t="str">
        <f>IF(COUNTIF($K$51:$K122,K122)=1,MAX($J$50:$J121)+1,"")</f>
        <v/>
      </c>
      <c r="K122" s="19" t="str">
        <f>IF(INDEX('Datos '!$H$5:$DZ$5,1,ROW()-50)=0," * ",INDEX('Datos '!$H$5:$DZ$5,1,ROW()-50))</f>
        <v xml:space="preserve"> * </v>
      </c>
      <c r="L122" s="19">
        <v>71</v>
      </c>
      <c r="M122" s="19">
        <f t="shared" si="6"/>
        <v>0</v>
      </c>
      <c r="N122" s="22" t="str">
        <f>IF('Datos '!A78=$F$141,MAX(N$50:N121)+1,"")</f>
        <v/>
      </c>
      <c r="O122" s="22">
        <f>'Datos '!B78</f>
        <v>0</v>
      </c>
      <c r="P122" s="19">
        <v>72</v>
      </c>
      <c r="Q122" s="19">
        <f t="shared" si="7"/>
        <v>0</v>
      </c>
      <c r="R122" s="15" t="str">
        <f>IF('Datos '!A78=$F$143,MAX(R$50:R121)+1,"")</f>
        <v/>
      </c>
      <c r="S122" s="22">
        <f>'Datos '!B78</f>
        <v>0</v>
      </c>
      <c r="T122" s="15">
        <f ca="1">(OFFSET('Datos '!G78,,'(с)'!$A$50)/(SUM(OFFSET('Datos '!$G$7:$G$91,,'(с)'!$A$50))))-(OFFSET('Datos '!G78,,'(с)'!$A$137)/$T$140)</f>
        <v>0</v>
      </c>
    </row>
    <row r="123" spans="1:20" ht="15.9" customHeight="1">
      <c r="A123" s="15"/>
      <c r="B123" s="16"/>
      <c r="C123" s="21" t="s">
        <v>127</v>
      </c>
      <c r="D123" s="15">
        <v>1000</v>
      </c>
      <c r="E123" s="25"/>
      <c r="F123" s="15"/>
      <c r="G123" s="15"/>
      <c r="H123" s="15"/>
      <c r="I123" s="15"/>
      <c r="J123" s="19" t="str">
        <f>IF(COUNTIF($K$51:$K123,K123)=1,MAX($J$50:$J122)+1,"")</f>
        <v/>
      </c>
      <c r="K123" s="19" t="str">
        <f>IF(INDEX('Datos '!$H$5:$DZ$5,1,ROW()-50)=0," * ",INDEX('Datos '!$H$5:$DZ$5,1,ROW()-50))</f>
        <v xml:space="preserve"> * </v>
      </c>
      <c r="L123" s="19">
        <v>72</v>
      </c>
      <c r="M123" s="19">
        <f t="shared" si="6"/>
        <v>0</v>
      </c>
      <c r="N123" s="22" t="str">
        <f>IF('Datos '!A79=$F$141,MAX(N$50:N122)+1,"")</f>
        <v/>
      </c>
      <c r="O123" s="22">
        <f>'Datos '!B79</f>
        <v>0</v>
      </c>
      <c r="P123" s="19">
        <v>73</v>
      </c>
      <c r="Q123" s="19">
        <f t="shared" si="7"/>
        <v>0</v>
      </c>
      <c r="R123" s="15" t="str">
        <f>IF('Datos '!A79=$F$143,MAX(R$50:R122)+1,"")</f>
        <v/>
      </c>
      <c r="S123" s="22">
        <f>'Datos '!B79</f>
        <v>0</v>
      </c>
      <c r="T123" s="15">
        <f ca="1">(OFFSET('Datos '!G79,,'(с)'!$A$50)/(SUM(OFFSET('Datos '!$G$7:$G$91,,'(с)'!$A$50))))-(OFFSET('Datos '!G79,,'(с)'!$A$137)/$T$140)</f>
        <v>0</v>
      </c>
    </row>
    <row r="124" spans="1:20" ht="15.9" customHeight="1">
      <c r="A124" s="15"/>
      <c r="B124" s="16"/>
      <c r="C124" s="22" t="s">
        <v>128</v>
      </c>
      <c r="D124" s="15">
        <v>10000</v>
      </c>
      <c r="E124" s="25"/>
      <c r="F124" s="15"/>
      <c r="G124" s="15"/>
      <c r="H124" s="15"/>
      <c r="I124" s="15"/>
      <c r="J124" s="19" t="str">
        <f>IF(COUNTIF($K$51:$K124,K124)=1,MAX($J$50:$J123)+1,"")</f>
        <v/>
      </c>
      <c r="K124" s="19" t="str">
        <f>IF(INDEX('Datos '!$H$5:$DZ$5,1,ROW()-50)=0," * ",INDEX('Datos '!$H$5:$DZ$5,1,ROW()-50))</f>
        <v xml:space="preserve"> * </v>
      </c>
      <c r="L124" s="19">
        <v>73</v>
      </c>
      <c r="M124" s="19">
        <f t="shared" si="6"/>
        <v>0</v>
      </c>
      <c r="N124" s="22" t="str">
        <f>IF('Datos '!A80=$F$141,MAX(N$50:N123)+1,"")</f>
        <v/>
      </c>
      <c r="O124" s="22">
        <f>'Datos '!B80</f>
        <v>0</v>
      </c>
      <c r="P124" s="19">
        <v>74</v>
      </c>
      <c r="Q124" s="19">
        <f t="shared" si="7"/>
        <v>0</v>
      </c>
      <c r="R124" s="15" t="str">
        <f>IF('Datos '!A80=$F$143,MAX(R$50:R123)+1,"")</f>
        <v/>
      </c>
      <c r="S124" s="22">
        <f>'Datos '!B80</f>
        <v>0</v>
      </c>
      <c r="T124" s="15">
        <f ca="1">(OFFSET('Datos '!G80,,'(с)'!$A$50)/(SUM(OFFSET('Datos '!$G$7:$G$91,,'(с)'!$A$50))))-(OFFSET('Datos '!G80,,'(с)'!$A$137)/$T$140)</f>
        <v>0</v>
      </c>
    </row>
    <row r="125" spans="1:20" ht="15.9" customHeight="1">
      <c r="A125" s="15"/>
      <c r="B125" s="16"/>
      <c r="C125" s="23" t="s">
        <v>129</v>
      </c>
      <c r="D125" s="15">
        <v>0.1</v>
      </c>
      <c r="E125" s="25"/>
      <c r="F125" s="15"/>
      <c r="G125" s="15"/>
      <c r="H125" s="15"/>
      <c r="I125" s="15"/>
      <c r="J125" s="19" t="str">
        <f>IF(COUNTIF($K$51:$K125,K125)=1,MAX($J$50:$J124)+1,"")</f>
        <v/>
      </c>
      <c r="K125" s="19" t="str">
        <f>IF(INDEX('Datos '!$H$5:$DZ$5,1,ROW()-50)=0," * ",INDEX('Datos '!$H$5:$DZ$5,1,ROW()-50))</f>
        <v xml:space="preserve"> * </v>
      </c>
      <c r="L125" s="19">
        <v>74</v>
      </c>
      <c r="M125" s="19">
        <f t="shared" si="6"/>
        <v>0</v>
      </c>
      <c r="N125" s="22" t="str">
        <f>IF('Datos '!A81=$F$141,MAX(N$50:N124)+1,"")</f>
        <v/>
      </c>
      <c r="O125" s="22">
        <f>'Datos '!B81</f>
        <v>0</v>
      </c>
      <c r="P125" s="19">
        <v>75</v>
      </c>
      <c r="Q125" s="19">
        <f t="shared" si="7"/>
        <v>0</v>
      </c>
      <c r="R125" s="15" t="str">
        <f>IF('Datos '!A81=$F$143,MAX(R$50:R124)+1,"")</f>
        <v/>
      </c>
      <c r="S125" s="22">
        <f>'Datos '!B81</f>
        <v>0</v>
      </c>
      <c r="T125" s="15">
        <f ca="1">(OFFSET('Datos '!G81,,'(с)'!$A$50)/(SUM(OFFSET('Datos '!$G$7:$G$91,,'(с)'!$A$50))))-(OFFSET('Datos '!G81,,'(с)'!$A$137)/$T$140)</f>
        <v>0</v>
      </c>
    </row>
    <row r="126" spans="1:20" ht="15.9" customHeight="1">
      <c r="A126" s="15"/>
      <c r="B126" s="16"/>
      <c r="C126" s="23" t="s">
        <v>130</v>
      </c>
      <c r="D126" s="15">
        <v>0.01</v>
      </c>
      <c r="E126" s="25"/>
      <c r="F126" s="15"/>
      <c r="G126" s="15"/>
      <c r="H126" s="15"/>
      <c r="I126" s="15"/>
      <c r="J126" s="19" t="str">
        <f>IF(COUNTIF($K$51:$K126,K126)=1,MAX($J$50:$J125)+1,"")</f>
        <v/>
      </c>
      <c r="K126" s="19" t="str">
        <f>IF(INDEX('Datos '!$H$5:$DZ$5,1,ROW()-50)=0," * ",INDEX('Datos '!$H$5:$DZ$5,1,ROW()-50))</f>
        <v xml:space="preserve"> * </v>
      </c>
      <c r="L126" s="19">
        <v>75</v>
      </c>
      <c r="M126" s="19">
        <f t="shared" si="6"/>
        <v>0</v>
      </c>
      <c r="N126" s="22" t="str">
        <f>IF('Datos '!A82=$F$141,MAX(N$50:N125)+1,"")</f>
        <v/>
      </c>
      <c r="O126" s="22">
        <f>'Datos '!B82</f>
        <v>0</v>
      </c>
      <c r="P126" s="19">
        <v>76</v>
      </c>
      <c r="Q126" s="19">
        <f t="shared" si="7"/>
        <v>0</v>
      </c>
      <c r="R126" s="15" t="str">
        <f>IF('Datos '!A82=$F$143,MAX(R$50:R125)+1,"")</f>
        <v/>
      </c>
      <c r="S126" s="22">
        <f>'Datos '!B82</f>
        <v>0</v>
      </c>
      <c r="T126" s="15">
        <f ca="1">(OFFSET('Datos '!G82,,'(с)'!$A$50)/(SUM(OFFSET('Datos '!$G$7:$G$91,,'(с)'!$A$50))))-(OFFSET('Datos '!G82,,'(с)'!$A$137)/$T$140)</f>
        <v>0</v>
      </c>
    </row>
    <row r="127" spans="1:20" ht="15.9" customHeight="1">
      <c r="A127" s="15"/>
      <c r="B127" s="16"/>
      <c r="C127" s="23" t="s">
        <v>131</v>
      </c>
      <c r="D127" s="15">
        <v>1E-3</v>
      </c>
      <c r="E127" s="25"/>
      <c r="F127" s="15"/>
      <c r="G127" s="15"/>
      <c r="H127" s="15"/>
      <c r="I127" s="15"/>
      <c r="J127" s="19" t="str">
        <f>IF(COUNTIF($K$51:$K127,K127)=1,MAX($J$50:$J126)+1,"")</f>
        <v/>
      </c>
      <c r="K127" s="19" t="str">
        <f>IF(INDEX('Datos '!$H$5:$DZ$5,1,ROW()-50)=0," * ",INDEX('Datos '!$H$5:$DZ$5,1,ROW()-50))</f>
        <v xml:space="preserve"> * </v>
      </c>
      <c r="L127" s="19">
        <v>76</v>
      </c>
      <c r="M127" s="19">
        <f t="shared" si="6"/>
        <v>0</v>
      </c>
      <c r="N127" s="22" t="str">
        <f>IF('Datos '!A83=$F$141,MAX(N$50:N126)+1,"")</f>
        <v/>
      </c>
      <c r="O127" s="22">
        <f>'Datos '!B83</f>
        <v>0</v>
      </c>
      <c r="P127" s="19">
        <v>77</v>
      </c>
      <c r="Q127" s="19">
        <f t="shared" si="7"/>
        <v>0</v>
      </c>
      <c r="R127" s="15" t="str">
        <f>IF('Datos '!A83=$F$143,MAX(R$50:R126)+1,"")</f>
        <v/>
      </c>
      <c r="S127" s="22">
        <f>'Datos '!B83</f>
        <v>0</v>
      </c>
      <c r="T127" s="15">
        <f ca="1">(OFFSET('Datos '!G83,,'(с)'!$A$50)/(SUM(OFFSET('Datos '!$G$7:$G$91,,'(с)'!$A$50))))-(OFFSET('Datos '!G83,,'(с)'!$A$137)/$T$140)</f>
        <v>0</v>
      </c>
    </row>
    <row r="128" spans="1:20" ht="15.9" customHeight="1">
      <c r="A128" s="15"/>
      <c r="B128" s="16"/>
      <c r="C128" s="22" t="s">
        <v>132</v>
      </c>
      <c r="D128" s="15">
        <v>1E-4</v>
      </c>
      <c r="E128" s="25"/>
      <c r="F128" s="15"/>
      <c r="G128" s="15"/>
      <c r="H128" s="15"/>
      <c r="I128" s="15"/>
      <c r="J128" s="19" t="str">
        <f>IF(COUNTIF($K$51:$K128,K128)=1,MAX($J$50:$J127)+1,"")</f>
        <v/>
      </c>
      <c r="K128" s="19" t="str">
        <f>IF(INDEX('Datos '!$H$5:$DZ$5,1,ROW()-50)=0," * ",INDEX('Datos '!$H$5:$DZ$5,1,ROW()-50))</f>
        <v xml:space="preserve"> * </v>
      </c>
      <c r="L128" s="19">
        <v>77</v>
      </c>
      <c r="M128" s="19">
        <f t="shared" si="6"/>
        <v>0</v>
      </c>
      <c r="N128" s="22" t="str">
        <f>IF('Datos '!A84=$F$141,MAX(N$50:N127)+1,"")</f>
        <v/>
      </c>
      <c r="O128" s="22">
        <f>'Datos '!B84</f>
        <v>0</v>
      </c>
      <c r="P128" s="19">
        <v>78</v>
      </c>
      <c r="Q128" s="19">
        <f t="shared" si="7"/>
        <v>0</v>
      </c>
      <c r="R128" s="15" t="str">
        <f>IF('Datos '!A84=$F$143,MAX(R$50:R127)+1,"")</f>
        <v/>
      </c>
      <c r="S128" s="22">
        <f>'Datos '!B84</f>
        <v>0</v>
      </c>
      <c r="T128" s="15">
        <f ca="1">(OFFSET('Datos '!G84,,'(с)'!$A$50)/(SUM(OFFSET('Datos '!$G$7:$G$91,,'(с)'!$A$50))))-(OFFSET('Datos '!G84,,'(с)'!$A$137)/$T$140)</f>
        <v>0</v>
      </c>
    </row>
    <row r="129" spans="1:20" ht="15.9" customHeight="1">
      <c r="A129" s="15"/>
      <c r="B129" s="16"/>
      <c r="C129" s="20">
        <v>1</v>
      </c>
      <c r="D129" s="15"/>
      <c r="E129" s="25"/>
      <c r="F129" s="15"/>
      <c r="G129" s="15"/>
      <c r="H129" s="15"/>
      <c r="I129" s="15"/>
      <c r="J129" s="19" t="str">
        <f>IF(COUNTIF($K$51:$K129,K129)=1,MAX($J$50:$J128)+1,"")</f>
        <v/>
      </c>
      <c r="K129" s="19" t="str">
        <f>IF(INDEX('Datos '!$H$5:$DZ$5,1,ROW()-50)=0," * ",INDEX('Datos '!$H$5:$DZ$5,1,ROW()-50))</f>
        <v xml:space="preserve"> * </v>
      </c>
      <c r="L129" s="19">
        <v>78</v>
      </c>
      <c r="M129" s="19">
        <f t="shared" ref="M129:M150" si="8">IF(OR($F$141=" ==== ",$F$141=""),O129,IF(MAX($N$51:$N$150)&lt;ROW(78:78),"",VLOOKUP(ROW(78:78),$N$51:$O$150,2)))</f>
        <v>0</v>
      </c>
      <c r="N129" s="22" t="str">
        <f>IF('Datos '!A85=$F$141,MAX(N$50:N128)+1,"")</f>
        <v/>
      </c>
      <c r="O129" s="22">
        <f>'Datos '!B85</f>
        <v>0</v>
      </c>
      <c r="P129" s="19">
        <v>79</v>
      </c>
      <c r="Q129" s="19">
        <f t="shared" si="7"/>
        <v>0</v>
      </c>
      <c r="R129" s="15" t="str">
        <f>IF('Datos '!A85=$F$143,MAX(R$50:R128)+1,"")</f>
        <v/>
      </c>
      <c r="S129" s="22">
        <f>'Datos '!B85</f>
        <v>0</v>
      </c>
      <c r="T129" s="15">
        <f ca="1">(OFFSET('Datos '!G85,,'(с)'!$A$50)/(SUM(OFFSET('Datos '!$G$7:$G$91,,'(с)'!$A$50))))-(OFFSET('Datos '!G85,,'(с)'!$A$137)/$T$140)</f>
        <v>0</v>
      </c>
    </row>
    <row r="130" spans="1:20" ht="15.9" customHeight="1">
      <c r="A130" s="15"/>
      <c r="B130" s="16"/>
      <c r="C130" s="15"/>
      <c r="D130" s="15"/>
      <c r="E130" s="25"/>
      <c r="F130" s="15"/>
      <c r="G130" s="15"/>
      <c r="H130" s="15"/>
      <c r="I130" s="15"/>
      <c r="J130" s="19" t="str">
        <f>IF(COUNTIF($K$51:$K130,K130)=1,MAX($J$50:$J129)+1,"")</f>
        <v/>
      </c>
      <c r="K130" s="19" t="str">
        <f>IF(INDEX('Datos '!$H$5:$DZ$5,1,ROW()-50)=0," * ",INDEX('Datos '!$H$5:$DZ$5,1,ROW()-50))</f>
        <v xml:space="preserve"> * </v>
      </c>
      <c r="L130" s="19">
        <v>79</v>
      </c>
      <c r="M130" s="19">
        <f t="shared" si="8"/>
        <v>0</v>
      </c>
      <c r="N130" s="22" t="str">
        <f>IF('Datos '!A86=$F$141,MAX(N$50:N129)+1,"")</f>
        <v/>
      </c>
      <c r="O130" s="22">
        <f>'Datos '!B86</f>
        <v>0</v>
      </c>
      <c r="P130" s="19">
        <v>80</v>
      </c>
      <c r="Q130" s="19">
        <f t="shared" si="7"/>
        <v>0</v>
      </c>
      <c r="R130" s="15" t="str">
        <f>IF('Datos '!A86=$F$143,MAX(R$50:R129)+1,"")</f>
        <v/>
      </c>
      <c r="S130" s="22">
        <f>'Datos '!B86</f>
        <v>0</v>
      </c>
      <c r="T130" s="15">
        <f ca="1">(OFFSET('Datos '!G86,,'(с)'!$A$50)/(SUM(OFFSET('Datos '!$G$7:$G$91,,'(с)'!$A$50))))-(OFFSET('Datos '!G86,,'(с)'!$A$137)/$T$140)</f>
        <v>0</v>
      </c>
    </row>
    <row r="131" spans="1:20" ht="15.9" customHeight="1">
      <c r="A131" s="15"/>
      <c r="B131" s="16"/>
      <c r="C131" s="15"/>
      <c r="D131" s="15"/>
      <c r="E131" s="25"/>
      <c r="F131" s="15"/>
      <c r="G131" s="15"/>
      <c r="H131" s="15"/>
      <c r="I131" s="15"/>
      <c r="J131" s="19" t="str">
        <f>IF(COUNTIF($K$51:$K131,K131)=1,MAX($J$50:$J130)+1,"")</f>
        <v/>
      </c>
      <c r="K131" s="19" t="str">
        <f>IF(INDEX('Datos '!$H$5:$DZ$5,1,ROW()-50)=0," * ",INDEX('Datos '!$H$5:$DZ$5,1,ROW()-50))</f>
        <v xml:space="preserve"> * </v>
      </c>
      <c r="L131" s="19">
        <v>80</v>
      </c>
      <c r="M131" s="19">
        <f t="shared" si="8"/>
        <v>0</v>
      </c>
      <c r="N131" s="22" t="str">
        <f>IF('Datos '!A87=$F$141,MAX(N$50:N130)+1,"")</f>
        <v/>
      </c>
      <c r="O131" s="22">
        <f>'Datos '!B87</f>
        <v>0</v>
      </c>
      <c r="P131" s="19">
        <v>81</v>
      </c>
      <c r="Q131" s="19">
        <f t="shared" si="7"/>
        <v>0</v>
      </c>
      <c r="R131" s="15" t="str">
        <f>IF('Datos '!A87=$F$143,MAX(R$50:R130)+1,"")</f>
        <v/>
      </c>
      <c r="S131" s="22">
        <f>'Datos '!B87</f>
        <v>0</v>
      </c>
      <c r="T131" s="15">
        <f ca="1">(OFFSET('Datos '!G87,,'(с)'!$A$50)/(SUM(OFFSET('Datos '!$G$7:$G$91,,'(с)'!$A$50))))-(OFFSET('Datos '!G87,,'(с)'!$A$137)/$T$140)</f>
        <v>0</v>
      </c>
    </row>
    <row r="132" spans="1:20" ht="15.9" customHeight="1">
      <c r="A132" s="15"/>
      <c r="B132" s="16"/>
      <c r="C132" s="15"/>
      <c r="D132" s="15"/>
      <c r="E132" s="25"/>
      <c r="F132" s="15"/>
      <c r="G132" s="15"/>
      <c r="H132" s="15"/>
      <c r="I132" s="15"/>
      <c r="J132" s="19" t="str">
        <f>IF(COUNTIF($K$51:$K132,K132)=1,MAX($J$50:$J131)+1,"")</f>
        <v/>
      </c>
      <c r="K132" s="19" t="str">
        <f>IF(INDEX('Datos '!$H$5:$DZ$5,1,ROW()-50)=0," * ",INDEX('Datos '!$H$5:$DZ$5,1,ROW()-50))</f>
        <v xml:space="preserve"> * </v>
      </c>
      <c r="L132" s="19">
        <v>81</v>
      </c>
      <c r="M132" s="19">
        <f t="shared" si="8"/>
        <v>0</v>
      </c>
      <c r="N132" s="22" t="str">
        <f>IF('Datos '!A88=$F$141,MAX(N$50:N131)+1,"")</f>
        <v/>
      </c>
      <c r="O132" s="22">
        <f>'Datos '!B88</f>
        <v>0</v>
      </c>
      <c r="P132" s="19">
        <v>82</v>
      </c>
      <c r="Q132" s="19">
        <f t="shared" si="7"/>
        <v>0</v>
      </c>
      <c r="R132" s="15" t="str">
        <f>IF('Datos '!A88=$F$143,MAX(R$50:R131)+1,"")</f>
        <v/>
      </c>
      <c r="S132" s="22">
        <f>'Datos '!B88</f>
        <v>0</v>
      </c>
      <c r="T132" s="15">
        <f ca="1">(OFFSET('Datos '!G88,,'(с)'!$A$50)/(SUM(OFFSET('Datos '!$G$7:$G$91,,'(с)'!$A$50))))-(OFFSET('Datos '!G88,,'(с)'!$A$137)/$T$140)</f>
        <v>0</v>
      </c>
    </row>
    <row r="133" spans="1:20" ht="15.9" customHeight="1">
      <c r="A133" s="15"/>
      <c r="B133" s="16"/>
      <c r="C133" s="15"/>
      <c r="D133" s="15"/>
      <c r="E133" s="25"/>
      <c r="F133" s="15"/>
      <c r="G133" s="15"/>
      <c r="H133" s="15"/>
      <c r="I133" s="15"/>
      <c r="J133" s="19" t="str">
        <f>IF(COUNTIF($K$51:$K133,K133)=1,MAX($J$50:$J132)+1,"")</f>
        <v/>
      </c>
      <c r="K133" s="19" t="str">
        <f>IF(INDEX('Datos '!$H$5:$DZ$5,1,ROW()-50)=0," * ",INDEX('Datos '!$H$5:$DZ$5,1,ROW()-50))</f>
        <v xml:space="preserve"> * </v>
      </c>
      <c r="L133" s="19">
        <v>82</v>
      </c>
      <c r="M133" s="19">
        <f t="shared" si="8"/>
        <v>0</v>
      </c>
      <c r="N133" s="22" t="str">
        <f>IF('Datos '!A89=$F$141,MAX(N$50:N132)+1,"")</f>
        <v/>
      </c>
      <c r="O133" s="22">
        <f>'Datos '!B89</f>
        <v>0</v>
      </c>
      <c r="P133" s="19">
        <v>83</v>
      </c>
      <c r="Q133" s="19">
        <f t="shared" si="7"/>
        <v>0</v>
      </c>
      <c r="R133" s="15" t="str">
        <f>IF('Datos '!A89=$F$143,MAX(R$50:R132)+1,"")</f>
        <v/>
      </c>
      <c r="S133" s="22">
        <f>'Datos '!B89</f>
        <v>0</v>
      </c>
      <c r="T133" s="15">
        <f ca="1">(OFFSET('Datos '!G89,,'(с)'!$A$50)/(SUM(OFFSET('Datos '!$G$7:$G$91,,'(с)'!$A$50))))-(OFFSET('Datos '!G89,,'(с)'!$A$137)/$T$140)</f>
        <v>0</v>
      </c>
    </row>
    <row r="134" spans="1:20" ht="15.9" customHeight="1">
      <c r="A134" s="15"/>
      <c r="B134" s="16"/>
      <c r="C134" s="15"/>
      <c r="D134" s="15"/>
      <c r="E134" s="25"/>
      <c r="F134" s="15"/>
      <c r="G134" s="15"/>
      <c r="H134" s="15"/>
      <c r="I134" s="15"/>
      <c r="J134" s="19" t="str">
        <f>IF(COUNTIF($K$51:$K134,K134)=1,MAX($J$50:$J133)+1,"")</f>
        <v/>
      </c>
      <c r="K134" s="19" t="str">
        <f>IF(INDEX('Datos '!$H$5:$DZ$5,1,ROW()-50)=0," * ",INDEX('Datos '!$H$5:$DZ$5,1,ROW()-50))</f>
        <v xml:space="preserve"> * </v>
      </c>
      <c r="L134" s="19">
        <v>83</v>
      </c>
      <c r="M134" s="19">
        <f t="shared" si="8"/>
        <v>0</v>
      </c>
      <c r="N134" s="22" t="str">
        <f>IF('Datos '!A90=$F$141,MAX(N$50:N133)+1,"")</f>
        <v/>
      </c>
      <c r="O134" s="22">
        <f>'Datos '!B90</f>
        <v>0</v>
      </c>
      <c r="P134" s="19">
        <v>84</v>
      </c>
      <c r="Q134" s="19">
        <f t="shared" si="7"/>
        <v>0</v>
      </c>
      <c r="R134" s="15" t="str">
        <f>IF('Datos '!A90=$F$143,MAX(R$50:R133)+1,"")</f>
        <v/>
      </c>
      <c r="S134" s="22">
        <f>'Datos '!B90</f>
        <v>0</v>
      </c>
      <c r="T134" s="15">
        <f ca="1">(OFFSET('Datos '!G90,,'(с)'!$A$50)/(SUM(OFFSET('Datos '!$G$7:$G$91,,'(с)'!$A$50))))-(OFFSET('Datos '!G90,,'(с)'!$A$137)/$T$140)</f>
        <v>0</v>
      </c>
    </row>
    <row r="135" spans="1:20" ht="15.9" customHeight="1">
      <c r="A135" s="15"/>
      <c r="B135" s="16"/>
      <c r="C135" s="15"/>
      <c r="D135" s="15"/>
      <c r="E135" s="42"/>
      <c r="F135" s="15"/>
      <c r="G135" s="15"/>
      <c r="H135" s="15"/>
      <c r="I135" s="15"/>
      <c r="J135" s="19" t="str">
        <f>IF(COUNTIF($K$51:$K135,K135)=1,MAX($J$50:$J134)+1,"")</f>
        <v/>
      </c>
      <c r="K135" s="19" t="str">
        <f>IF(INDEX('Datos '!$H$5:$DZ$5,1,ROW()-50)=0," * ",INDEX('Datos '!$H$5:$DZ$5,1,ROW()-50))</f>
        <v xml:space="preserve"> * </v>
      </c>
      <c r="L135" s="19">
        <v>84</v>
      </c>
      <c r="M135" s="19">
        <f t="shared" si="8"/>
        <v>0</v>
      </c>
      <c r="N135" s="22" t="str">
        <f>IF('Datos '!A91=$F$141,MAX(N$50:N134)+1,"")</f>
        <v/>
      </c>
      <c r="O135" s="22">
        <f>'Datos '!B91</f>
        <v>0</v>
      </c>
      <c r="P135" s="19">
        <v>85</v>
      </c>
      <c r="Q135" s="19">
        <f t="shared" si="7"/>
        <v>0</v>
      </c>
      <c r="R135" s="15" t="str">
        <f>IF('Datos '!A91=$F$143,MAX(R$50:R134)+1,"")</f>
        <v/>
      </c>
      <c r="S135" s="22">
        <f>'Datos '!B91</f>
        <v>0</v>
      </c>
      <c r="T135" s="13">
        <f ca="1">(OFFSET('Datos '!G91,,'(с)'!$A$50)/(SUM(OFFSET('Datos '!$G$7:$G$91,,'(с)'!$A$50))))-(OFFSET('Datos '!G91,,'(с)'!$A$137)/$T$140)</f>
        <v>0</v>
      </c>
    </row>
    <row r="136" spans="1:20" ht="15.9" customHeight="1">
      <c r="A136" s="26">
        <v>5</v>
      </c>
      <c r="B136" s="15" t="s">
        <v>133</v>
      </c>
      <c r="C136" s="15"/>
      <c r="D136" s="15"/>
      <c r="E136" s="15" t="s">
        <v>134</v>
      </c>
      <c r="F136" s="15">
        <f>SUMIF(F51:F74,"&gt;0")</f>
        <v>0.73798721281346558</v>
      </c>
      <c r="G136" s="15">
        <f>SUM(G51:G74)</f>
        <v>473.42751928058163</v>
      </c>
      <c r="H136" s="15"/>
      <c r="I136" s="15"/>
      <c r="J136" s="19" t="str">
        <f>IF(COUNTIF($K$51:$K136,K136)=1,MAX($J$50:$J135)+1,"")</f>
        <v/>
      </c>
      <c r="K136" s="19" t="str">
        <f>IF(INDEX('Datos '!$H$5:$DZ$5,1,ROW()-50)=0," * ",INDEX('Datos '!$H$5:$DZ$5,1,ROW()-50))</f>
        <v xml:space="preserve"> * </v>
      </c>
      <c r="L136" s="19">
        <v>85</v>
      </c>
      <c r="M136" s="19">
        <f t="shared" si="8"/>
        <v>0</v>
      </c>
      <c r="N136" s="22" t="str">
        <f>IF('Datos '!A92=$F$141,MAX(N$50:N135)+1,"")</f>
        <v/>
      </c>
      <c r="O136" s="22">
        <f>'Datos '!B92</f>
        <v>0</v>
      </c>
      <c r="P136" s="19">
        <v>86</v>
      </c>
      <c r="Q136" s="19">
        <f t="shared" si="7"/>
        <v>0</v>
      </c>
      <c r="R136" s="15" t="str">
        <f>IF('Datos '!A92=$F$143,MAX(R$50:R135)+1,"")</f>
        <v/>
      </c>
      <c r="S136" s="22">
        <f>'Datos '!B92</f>
        <v>0</v>
      </c>
      <c r="T136" s="15">
        <f ca="1">SUMIF(T51:T74,"&gt;0")</f>
        <v>0.18617709115570752</v>
      </c>
    </row>
    <row r="137" spans="1:20" ht="15.9" customHeight="1">
      <c r="A137" s="27">
        <f>MATCH(G147,'Datos '!H6:DZ6,0)</f>
        <v>1</v>
      </c>
      <c r="B137" s="15" t="s">
        <v>135</v>
      </c>
      <c r="C137" s="15"/>
      <c r="D137" s="28"/>
      <c r="E137" s="15"/>
      <c r="F137" s="15"/>
      <c r="G137" s="15"/>
      <c r="I137" s="15"/>
      <c r="J137" s="19" t="str">
        <f>IF(COUNTIF($K$51:$K137,K137)=1,MAX($J$50:$J136)+1,"")</f>
        <v/>
      </c>
      <c r="K137" s="19" t="str">
        <f>IF(INDEX('Datos '!$H$5:$DZ$5,1,ROW()-50)=0," * ",INDEX('Datos '!$H$5:$DZ$5,1,ROW()-50))</f>
        <v xml:space="preserve"> * </v>
      </c>
      <c r="L137" s="19">
        <v>86</v>
      </c>
      <c r="M137" s="19">
        <f t="shared" si="8"/>
        <v>0</v>
      </c>
      <c r="N137" s="22" t="str">
        <f>IF('Datos '!A93=$F$141,MAX(N$50:N136)+1,"")</f>
        <v/>
      </c>
      <c r="O137" s="22">
        <f>'Datos '!B93</f>
        <v>0</v>
      </c>
      <c r="P137" s="19">
        <v>87</v>
      </c>
      <c r="Q137" s="19">
        <f t="shared" si="7"/>
        <v>0</v>
      </c>
      <c r="R137" s="15" t="str">
        <f>IF('Datos '!A93=$F$143,MAX(R$50:R136)+1,"")</f>
        <v/>
      </c>
      <c r="S137" s="22">
        <f>'Datos '!B93</f>
        <v>0</v>
      </c>
      <c r="T137" s="15" t="s">
        <v>136</v>
      </c>
    </row>
    <row r="138" spans="1:20" ht="15.9" customHeight="1">
      <c r="A138" s="28"/>
      <c r="B138" s="15"/>
      <c r="C138" s="15"/>
      <c r="D138" s="20">
        <v>1</v>
      </c>
      <c r="E138" s="15" t="s">
        <v>137</v>
      </c>
      <c r="F138" s="15"/>
      <c r="G138" s="15"/>
      <c r="I138" s="15"/>
      <c r="J138" s="19" t="str">
        <f>IF(COUNTIF($K$51:$K138,K138)=1,MAX($J$50:$J137)+1,"")</f>
        <v/>
      </c>
      <c r="K138" s="19" t="str">
        <f>IF(INDEX('Datos '!$H$5:$DZ$5,1,ROW()-50)=0," * ",INDEX('Datos '!$H$5:$DZ$5,1,ROW()-50))</f>
        <v xml:space="preserve"> * </v>
      </c>
      <c r="L138" s="19">
        <v>87</v>
      </c>
      <c r="M138" s="19">
        <f t="shared" si="8"/>
        <v>0</v>
      </c>
      <c r="N138" s="22" t="str">
        <f>IF('Datos '!A94=$F$141,MAX(N$50:N137)+1,"")</f>
        <v/>
      </c>
      <c r="O138" s="22">
        <f>'Datos '!B94</f>
        <v>0</v>
      </c>
      <c r="P138" s="19">
        <v>88</v>
      </c>
      <c r="Q138" s="19">
        <f t="shared" si="7"/>
        <v>0</v>
      </c>
      <c r="R138" s="15" t="str">
        <f>IF('Datos '!A94=$F$143,MAX(R$50:R137)+1,"")</f>
        <v/>
      </c>
      <c r="S138" s="22">
        <f>'Datos '!B94</f>
        <v>0</v>
      </c>
      <c r="T138" s="15"/>
    </row>
    <row r="139" spans="1:20" ht="15.9" customHeight="1">
      <c r="A139" s="29" t="s">
        <v>138</v>
      </c>
      <c r="B139" s="30" t="str">
        <f>IF(MIN('Datos '!G7:G30)&lt;0,"отр","пол")</f>
        <v>пол</v>
      </c>
      <c r="C139" s="15"/>
      <c r="D139" s="15"/>
      <c r="E139" s="15"/>
      <c r="F139" s="15"/>
      <c r="G139" s="15"/>
      <c r="H139" s="15"/>
      <c r="I139" s="15"/>
      <c r="J139" s="19" t="str">
        <f>IF(COUNTIF($K$51:$K139,K139)=1,MAX($J$50:$J138)+1,"")</f>
        <v/>
      </c>
      <c r="K139" s="19" t="str">
        <f>IF(INDEX('Datos '!$H$5:$DZ$5,1,ROW()-50)=0," * ",INDEX('Datos '!$H$5:$DZ$5,1,ROW()-50))</f>
        <v xml:space="preserve"> * </v>
      </c>
      <c r="L139" s="19">
        <v>88</v>
      </c>
      <c r="M139" s="19">
        <f t="shared" si="8"/>
        <v>0</v>
      </c>
      <c r="N139" s="22" t="str">
        <f>IF('Datos '!A95=$F$141,MAX(N$50:N138)+1,"")</f>
        <v/>
      </c>
      <c r="O139" s="22">
        <f>'Datos '!B95</f>
        <v>0</v>
      </c>
      <c r="P139" s="19">
        <v>89</v>
      </c>
      <c r="Q139" s="19">
        <f t="shared" si="7"/>
        <v>0</v>
      </c>
      <c r="R139" s="15" t="str">
        <f>IF('Datos '!A95=$F$143,MAX(R$50:R138)+1,"")</f>
        <v/>
      </c>
      <c r="S139" s="22">
        <f>'Datos '!B95</f>
        <v>0</v>
      </c>
      <c r="T139" s="15" t="s">
        <v>139</v>
      </c>
    </row>
    <row r="140" spans="1:20" ht="15.9" customHeight="1">
      <c r="A140" s="31"/>
      <c r="B140" s="32" t="s">
        <v>140</v>
      </c>
      <c r="C140" s="33">
        <v>11</v>
      </c>
      <c r="D140" s="34"/>
      <c r="E140" s="15"/>
      <c r="F140" s="15" t="s">
        <v>141</v>
      </c>
      <c r="G140" s="15"/>
      <c r="H140" s="15"/>
      <c r="I140" s="15"/>
      <c r="J140" s="19" t="str">
        <f>IF(COUNTIF($K$51:$K140,K140)=1,MAX($J$50:$J139)+1,"")</f>
        <v/>
      </c>
      <c r="K140" s="19" t="str">
        <f>IF(INDEX('Datos '!$H$5:$DZ$5,1,ROW()-50)=0," * ",INDEX('Datos '!$H$5:$DZ$5,1,ROW()-50))</f>
        <v xml:space="preserve"> * </v>
      </c>
      <c r="L140" s="19">
        <v>89</v>
      </c>
      <c r="M140" s="19">
        <f t="shared" si="8"/>
        <v>0</v>
      </c>
      <c r="N140" s="22" t="str">
        <f>IF('Datos '!A96=$F$141,MAX(N$50:N139)+1,"")</f>
        <v/>
      </c>
      <c r="O140" s="22">
        <f>'Datos '!B96</f>
        <v>0</v>
      </c>
      <c r="P140" s="19">
        <v>90</v>
      </c>
      <c r="Q140" s="19">
        <f t="shared" si="7"/>
        <v>0</v>
      </c>
      <c r="R140" s="15" t="str">
        <f>IF('Datos '!A96=$F$143,MAX(R$50:R139)+1,"")</f>
        <v/>
      </c>
      <c r="S140" s="22">
        <f>'Datos '!B96</f>
        <v>0</v>
      </c>
      <c r="T140" s="15">
        <f ca="1">SUM(OFFSET('Datos '!H7:H30,,'(с)'!A137-1))</f>
        <v>24</v>
      </c>
    </row>
    <row r="141" spans="1:20" ht="15.9" customHeight="1">
      <c r="A141" s="35">
        <v>1</v>
      </c>
      <c r="B141" s="15" t="s">
        <v>142</v>
      </c>
      <c r="C141" s="15" t="s">
        <v>143</v>
      </c>
      <c r="D141" s="36" t="str">
        <f>"  "&amp;TEXT(STDEVP('Datos '!G7:G30)/AVERAGE('Datos '!G7:G30),"0,00%")</f>
        <v xml:space="preserve">  63,38%</v>
      </c>
      <c r="E141" s="15"/>
      <c r="F141" s="43" t="str">
        <f>VLOOKUP(G141,H50:I100,2,0)</f>
        <v xml:space="preserve"> ==== </v>
      </c>
      <c r="G141" s="44">
        <v>1</v>
      </c>
      <c r="H141" s="15"/>
      <c r="I141" s="15"/>
      <c r="J141" s="19" t="str">
        <f>IF(COUNTIF($K$51:$K141,K141)=1,MAX($J$50:$J140)+1,"")</f>
        <v/>
      </c>
      <c r="K141" s="19" t="str">
        <f>IF(INDEX('Datos '!$H$5:$DZ$5,1,ROW()-50)=0," * ",INDEX('Datos '!$H$5:$DZ$5,1,ROW()-50))</f>
        <v xml:space="preserve"> * </v>
      </c>
      <c r="L141" s="19">
        <v>90</v>
      </c>
      <c r="M141" s="19">
        <f t="shared" si="8"/>
        <v>0</v>
      </c>
      <c r="N141" s="22" t="str">
        <f>IF('Datos '!A97=$F$141,MAX(N$50:N140)+1,"")</f>
        <v/>
      </c>
      <c r="O141" s="22">
        <f>'Datos '!B97</f>
        <v>0</v>
      </c>
      <c r="P141" s="19">
        <v>91</v>
      </c>
      <c r="Q141" s="19">
        <f t="shared" si="7"/>
        <v>0</v>
      </c>
      <c r="R141" s="15" t="str">
        <f>IF('Datos '!A97=$F$143,MAX(R$50:R140)+1,"")</f>
        <v/>
      </c>
      <c r="S141" s="22">
        <f>'Datos '!B97</f>
        <v>0</v>
      </c>
      <c r="T141" s="15"/>
    </row>
    <row r="142" spans="1:20" ht="15.9" customHeight="1">
      <c r="A142" s="35">
        <v>2</v>
      </c>
      <c r="B142" s="15" t="s">
        <v>144</v>
      </c>
      <c r="C142" s="15" t="s">
        <v>145</v>
      </c>
      <c r="D142" s="36" t="str">
        <f>IF(B139="пол",TEXT('(с)'!G136,"# ### ##0,00")," --- ")</f>
        <v>473,43</v>
      </c>
      <c r="E142" s="15"/>
      <c r="F142" s="15" t="s">
        <v>146</v>
      </c>
      <c r="G142" s="15"/>
      <c r="H142" s="15"/>
      <c r="I142" s="15"/>
      <c r="J142" s="19" t="str">
        <f>IF(COUNTIF($K$51:$K142,K142)=1,MAX($J$50:$J141)+1,"")</f>
        <v/>
      </c>
      <c r="K142" s="19" t="str">
        <f>IF(INDEX('Datos '!$H$5:$DZ$5,1,ROW()-50)=0," * ",INDEX('Datos '!$H$5:$DZ$5,1,ROW()-50))</f>
        <v xml:space="preserve"> * </v>
      </c>
      <c r="L142" s="19">
        <v>91</v>
      </c>
      <c r="M142" s="19">
        <f t="shared" si="8"/>
        <v>0</v>
      </c>
      <c r="N142" s="22" t="str">
        <f>IF('Datos '!A98=$F$141,MAX(N$50:N141)+1,"")</f>
        <v/>
      </c>
      <c r="O142" s="22">
        <f>'Datos '!B98</f>
        <v>0</v>
      </c>
      <c r="P142" s="19">
        <v>92</v>
      </c>
      <c r="Q142" s="19">
        <f t="shared" si="7"/>
        <v>0</v>
      </c>
      <c r="R142" s="15" t="str">
        <f>IF('Datos '!A98=$F$143,MAX(R$50:R141)+1,"")</f>
        <v/>
      </c>
      <c r="S142" s="22">
        <f>'Datos '!B98</f>
        <v>0</v>
      </c>
      <c r="T142" s="15"/>
    </row>
    <row r="143" spans="1:20" ht="15.9" customHeight="1">
      <c r="A143" s="35">
        <v>3</v>
      </c>
      <c r="B143" s="15" t="s">
        <v>147</v>
      </c>
      <c r="C143" s="15" t="s">
        <v>148</v>
      </c>
      <c r="D143" s="37">
        <f ca="1">IF(B139="пол",T136," --- ")</f>
        <v>0.18617709115570752</v>
      </c>
      <c r="E143" s="15"/>
      <c r="F143" s="43" t="str">
        <f>VLOOKUP(G143,H50:I100,2,0)</f>
        <v xml:space="preserve"> ==== </v>
      </c>
      <c r="G143" s="44">
        <v>1</v>
      </c>
      <c r="H143" s="15"/>
      <c r="I143" s="15"/>
      <c r="J143" s="19" t="str">
        <f>IF(COUNTIF($K$51:$K143,K143)=1,MAX($J$50:$J142)+1,"")</f>
        <v/>
      </c>
      <c r="K143" s="19" t="str">
        <f>IF(INDEX('Datos '!$H$5:$DZ$5,1,ROW()-50)=0," * ",INDEX('Datos '!$H$5:$DZ$5,1,ROW()-50))</f>
        <v xml:space="preserve"> * </v>
      </c>
      <c r="L143" s="19">
        <v>92</v>
      </c>
      <c r="M143" s="19">
        <f t="shared" si="8"/>
        <v>0</v>
      </c>
      <c r="N143" s="22" t="str">
        <f>IF('Datos '!A99=$F$141,MAX(N$50:N142)+1,"")</f>
        <v/>
      </c>
      <c r="O143" s="22">
        <f>'Datos '!B99</f>
        <v>0</v>
      </c>
      <c r="P143" s="19">
        <v>93</v>
      </c>
      <c r="Q143" s="19">
        <f t="shared" si="7"/>
        <v>0</v>
      </c>
      <c r="R143" s="15" t="str">
        <f>IF('Datos '!A99=$F$143,MAX(R$50:R142)+1,"")</f>
        <v/>
      </c>
      <c r="S143" s="22">
        <f>'Datos '!B99</f>
        <v>0</v>
      </c>
      <c r="T143" s="15"/>
    </row>
    <row r="144" spans="1:20" ht="15.9" customHeight="1">
      <c r="A144" s="35">
        <v>4</v>
      </c>
      <c r="B144" s="15" t="s">
        <v>149</v>
      </c>
      <c r="C144" s="15" t="s">
        <v>150</v>
      </c>
      <c r="D144" s="37">
        <f>IF(B139="пол",F136," --- ")</f>
        <v>0.73798721281346558</v>
      </c>
      <c r="E144" s="15"/>
      <c r="F144" s="15" t="s">
        <v>151</v>
      </c>
      <c r="G144" s="15"/>
      <c r="H144" s="15"/>
      <c r="I144" s="15"/>
      <c r="J144" s="19" t="str">
        <f>IF(COUNTIF($K$51:$K144,K144)=1,MAX($J$50:$J143)+1,"")</f>
        <v/>
      </c>
      <c r="K144" s="19" t="str">
        <f>IF(INDEX('Datos '!$H$5:$DZ$5,1,ROW()-50)=0," * ",INDEX('Datos '!$H$5:$DZ$5,1,ROW()-50))</f>
        <v xml:space="preserve"> * </v>
      </c>
      <c r="L144" s="19">
        <v>93</v>
      </c>
      <c r="M144" s="19">
        <f t="shared" si="8"/>
        <v>0</v>
      </c>
      <c r="N144" s="22" t="str">
        <f>IF('Datos '!A100=$F$141,MAX(N$50:N143)+1,"")</f>
        <v/>
      </c>
      <c r="O144" s="22">
        <f>'Datos '!B100</f>
        <v>0</v>
      </c>
      <c r="P144" s="19">
        <v>94</v>
      </c>
      <c r="Q144" s="19">
        <f t="shared" si="7"/>
        <v>0</v>
      </c>
      <c r="R144" s="15" t="str">
        <f>IF('Datos '!A100=$F$143,MAX(R$50:R143)+1,"")</f>
        <v/>
      </c>
      <c r="S144" s="22">
        <f>'Datos '!B100</f>
        <v>0</v>
      </c>
      <c r="T144" s="15"/>
    </row>
    <row r="145" spans="1:20" ht="15.9" customHeight="1">
      <c r="A145" s="35">
        <v>5</v>
      </c>
      <c r="B145" s="15" t="s">
        <v>152</v>
      </c>
      <c r="C145" s="15" t="s">
        <v>153</v>
      </c>
      <c r="D145" s="36" t="e">
        <f ca="1">"  "&amp;TEXT(CORREL(OFFSET('Datos '!H7:H30,,'(с)'!A50-1),OFFSET('Datos '!H7:H30,,'(с)'!A137-1)),"0,00")</f>
        <v>#DIV/0!</v>
      </c>
      <c r="E145" s="15"/>
      <c r="F145" s="45">
        <v>1</v>
      </c>
      <c r="G145" s="43" t="str">
        <f>VLOOKUP(F145,L51:M150,2,0)</f>
        <v>Superficie (mil km²)</v>
      </c>
      <c r="H145" s="15"/>
      <c r="I145" s="15"/>
      <c r="J145" s="19" t="str">
        <f>IF(COUNTIF($K$51:$K145,K145)=1,MAX($J$50:$J144)+1,"")</f>
        <v/>
      </c>
      <c r="K145" s="19" t="str">
        <f>IF(INDEX('Datos '!$H$5:$DZ$5,1,ROW()-50)=0," * ",INDEX('Datos '!$H$5:$DZ$5,1,ROW()-50))</f>
        <v xml:space="preserve"> * </v>
      </c>
      <c r="L145" s="19">
        <v>94</v>
      </c>
      <c r="M145" s="19">
        <f t="shared" si="8"/>
        <v>0</v>
      </c>
      <c r="N145" s="22" t="str">
        <f>IF('Datos '!A101=$F$141,MAX(N$50:N144)+1,"")</f>
        <v/>
      </c>
      <c r="O145" s="22">
        <f>'Datos '!B101</f>
        <v>0</v>
      </c>
      <c r="P145" s="19">
        <v>95</v>
      </c>
      <c r="Q145" s="19">
        <f t="shared" si="7"/>
        <v>0</v>
      </c>
      <c r="R145" s="15" t="str">
        <f>IF('Datos '!A101=$F$143,MAX(R$50:R144)+1,"")</f>
        <v/>
      </c>
      <c r="S145" s="22">
        <f>'Datos '!B101</f>
        <v>0</v>
      </c>
      <c r="T145" s="15"/>
    </row>
    <row r="146" spans="1:20" ht="15.9" customHeight="1">
      <c r="A146" s="35">
        <v>6</v>
      </c>
      <c r="B146" s="15" t="s">
        <v>154</v>
      </c>
      <c r="C146" s="15" t="s">
        <v>155</v>
      </c>
      <c r="D146" s="36" t="str">
        <f>TEXT(MEDIAN('Datos '!G7:G30),"# ### ##0,00")</f>
        <v>96,85</v>
      </c>
      <c r="E146" s="15"/>
      <c r="F146" s="15" t="s">
        <v>156</v>
      </c>
      <c r="G146" s="15"/>
      <c r="H146" s="15"/>
      <c r="I146" s="15"/>
      <c r="J146" s="19" t="str">
        <f>IF(COUNTIF($K$51:$K146,K146)=1,MAX($J$50:$J145)+1,"")</f>
        <v/>
      </c>
      <c r="K146" s="19" t="str">
        <f>IF(INDEX('Datos '!$H$5:$DZ$5,1,ROW()-50)=0," * ",INDEX('Datos '!$H$5:$DZ$5,1,ROW()-50))</f>
        <v xml:space="preserve"> * </v>
      </c>
      <c r="L146" s="19">
        <v>95</v>
      </c>
      <c r="M146" s="19">
        <f t="shared" si="8"/>
        <v>0</v>
      </c>
      <c r="N146" s="22" t="str">
        <f>IF('Datos '!A102=$F$141,MAX(N$50:N145)+1,"")</f>
        <v/>
      </c>
      <c r="O146" s="22">
        <f>'Datos '!B102</f>
        <v>0</v>
      </c>
      <c r="P146" s="19">
        <v>96</v>
      </c>
      <c r="Q146" s="19">
        <f t="shared" si="7"/>
        <v>0</v>
      </c>
      <c r="R146" s="15" t="str">
        <f>IF('Datos '!A102=$F$143,MAX(R$50:R145)+1,"")</f>
        <v/>
      </c>
      <c r="S146" s="22">
        <f>'Datos '!B102</f>
        <v>0</v>
      </c>
      <c r="T146" s="15"/>
    </row>
    <row r="147" spans="1:20" ht="15.9" customHeight="1">
      <c r="A147" s="35">
        <v>7</v>
      </c>
      <c r="B147" s="15" t="s">
        <v>157</v>
      </c>
      <c r="C147" s="15" t="s">
        <v>158</v>
      </c>
      <c r="D147" s="36" t="str">
        <f>"  "&amp;TEXT(MODE('Datos '!G7:G30),"# ### ##0,00")</f>
        <v xml:space="preserve">  89,70</v>
      </c>
      <c r="E147" s="15"/>
      <c r="F147" s="45">
        <v>1</v>
      </c>
      <c r="G147" s="43" t="str">
        <f>VLOOKUP(F147,P51:Q150,2,0)</f>
        <v xml:space="preserve"> ============ </v>
      </c>
      <c r="H147" s="15"/>
      <c r="I147" s="15"/>
      <c r="J147" s="19" t="str">
        <f>IF(COUNTIF($K$51:$K147,K147)=1,MAX($J$50:$J146)+1,"")</f>
        <v/>
      </c>
      <c r="K147" s="19" t="str">
        <f>IF(INDEX('Datos '!$H$5:$DZ$5,1,ROW()-50)=0," * ",INDEX('Datos '!$H$5:$DZ$5,1,ROW()-50))</f>
        <v xml:space="preserve"> * </v>
      </c>
      <c r="L147" s="19">
        <v>96</v>
      </c>
      <c r="M147" s="19">
        <f t="shared" si="8"/>
        <v>0</v>
      </c>
      <c r="N147" s="22" t="str">
        <f>IF('Datos '!A103=$F$141,MAX(N$50:N146)+1,"")</f>
        <v/>
      </c>
      <c r="O147" s="22">
        <f>'Datos '!B103</f>
        <v>0</v>
      </c>
      <c r="P147" s="19">
        <v>97</v>
      </c>
      <c r="Q147" s="19">
        <f t="shared" si="7"/>
        <v>0</v>
      </c>
      <c r="R147" s="15" t="str">
        <f>IF('Datos '!A103=$F$143,MAX(R$50:R146)+1,"")</f>
        <v/>
      </c>
      <c r="S147" s="22">
        <f>'Datos '!B103</f>
        <v>0</v>
      </c>
      <c r="T147" s="15"/>
    </row>
    <row r="148" spans="1:20" ht="15.9" customHeight="1">
      <c r="A148" s="35">
        <v>8</v>
      </c>
      <c r="B148" s="15" t="s">
        <v>159</v>
      </c>
      <c r="C148" s="15" t="s">
        <v>160</v>
      </c>
      <c r="D148" s="38" t="str">
        <f>TEXT(AVERAGE('Datos '!G7:G30),"# ### ##0,00")</f>
        <v>115,85</v>
      </c>
      <c r="E148" s="15"/>
      <c r="F148" s="15"/>
      <c r="G148" s="15"/>
      <c r="H148" s="15"/>
      <c r="I148" s="15"/>
      <c r="J148" s="19" t="str">
        <f>IF(COUNTIF($K$51:$K148,K148)=1,MAX($J$50:$J147)+1,"")</f>
        <v/>
      </c>
      <c r="K148" s="19" t="str">
        <f>IF(INDEX('Datos '!$H$5:$DZ$5,1,ROW()-50)=0," * ",INDEX('Datos '!$H$5:$DZ$5,1,ROW()-50))</f>
        <v xml:space="preserve"> * </v>
      </c>
      <c r="L148" s="19">
        <v>97</v>
      </c>
      <c r="M148" s="19">
        <f t="shared" si="8"/>
        <v>0</v>
      </c>
      <c r="N148" s="22" t="str">
        <f>IF('Datos '!A104=$F$141,MAX(N$50:N147)+1,"")</f>
        <v/>
      </c>
      <c r="O148" s="22">
        <f>'Datos '!B104</f>
        <v>0</v>
      </c>
      <c r="P148" s="19">
        <v>98</v>
      </c>
      <c r="Q148" s="19">
        <f t="shared" si="7"/>
        <v>0</v>
      </c>
      <c r="R148" s="15" t="str">
        <f>IF('Datos '!A104=$F$143,MAX(R$50:R147)+1,"")</f>
        <v/>
      </c>
      <c r="S148" s="22">
        <f>'Datos '!B104</f>
        <v>0</v>
      </c>
      <c r="T148" s="15"/>
    </row>
    <row r="149" spans="1:20" ht="15.9" customHeight="1">
      <c r="A149" s="35">
        <v>9</v>
      </c>
      <c r="B149" s="15" t="s">
        <v>161</v>
      </c>
      <c r="C149" s="15" t="s">
        <v>162</v>
      </c>
      <c r="D149" s="37" t="str">
        <f>""&amp;TEXT(TRIMMEAN('Datos '!G7:G30,0.2),"# ### ##0,00")</f>
        <v>110,36</v>
      </c>
      <c r="E149" s="15"/>
      <c r="F149" s="15"/>
      <c r="G149" s="15"/>
      <c r="H149" s="15"/>
      <c r="I149" s="15"/>
      <c r="J149" s="19" t="str">
        <f>IF(COUNTIF($K$51:$K149,K149)=1,MAX($J$50:$J148)+1,"")</f>
        <v/>
      </c>
      <c r="K149" s="19" t="str">
        <f>IF(INDEX('Datos '!$H$5:$DZ$5,1,ROW()-50)=0," * ",INDEX('Datos '!$H$5:$DZ$5,1,ROW()-50))</f>
        <v xml:space="preserve"> * </v>
      </c>
      <c r="L149" s="19">
        <v>98</v>
      </c>
      <c r="M149" s="19">
        <f t="shared" si="8"/>
        <v>0</v>
      </c>
      <c r="N149" s="22" t="str">
        <f>IF('Datos '!A105=$F$141,MAX(N$50:N148)+1,"")</f>
        <v/>
      </c>
      <c r="O149" s="22">
        <f>'Datos '!B105</f>
        <v>0</v>
      </c>
      <c r="P149" s="19">
        <v>99</v>
      </c>
      <c r="Q149" s="19">
        <f t="shared" si="7"/>
        <v>0</v>
      </c>
      <c r="R149" s="15" t="str">
        <f>IF('Datos '!A105=$F$143,MAX(R$50:R148)+1,"")</f>
        <v/>
      </c>
      <c r="S149" s="22">
        <f>'Datos '!B105</f>
        <v>0</v>
      </c>
      <c r="T149" s="15"/>
    </row>
    <row r="150" spans="1:20" ht="15.9" customHeight="1">
      <c r="A150" s="35">
        <v>10</v>
      </c>
      <c r="B150" s="22" t="s">
        <v>163</v>
      </c>
      <c r="C150" s="22" t="s">
        <v>164</v>
      </c>
      <c r="D150" s="37">
        <f>SUM('Datos '!G7:G30)</f>
        <v>2780.3219999999997</v>
      </c>
      <c r="E150" s="15"/>
      <c r="F150" s="15"/>
      <c r="G150" s="15"/>
      <c r="H150" s="15"/>
      <c r="I150" s="15"/>
      <c r="J150" s="19" t="str">
        <f>IF(COUNTIF($K$51:$K150,K150)=1,MAX($J$50:$J149)+1,"")</f>
        <v/>
      </c>
      <c r="K150" s="48" t="str">
        <f>IF(INDEX('Datos '!$H$5:$DZ$5,1,ROW()-50)=0," * ",INDEX('Datos '!$H$5:$DZ$5,1,ROW()-50))</f>
        <v xml:space="preserve"> ==== </v>
      </c>
      <c r="L150" s="48">
        <v>99</v>
      </c>
      <c r="M150" s="48" t="str">
        <f t="shared" si="8"/>
        <v xml:space="preserve"> ======= </v>
      </c>
      <c r="N150" s="57">
        <f>IF('Datos '!A106=$F$141,MAX(N$50:N149)+1,"")</f>
        <v>1</v>
      </c>
      <c r="O150" s="57" t="str">
        <f>'Datos '!B106</f>
        <v xml:space="preserve"> ======= </v>
      </c>
      <c r="P150" s="48">
        <v>100</v>
      </c>
      <c r="Q150" s="48" t="str">
        <f t="shared" si="7"/>
        <v xml:space="preserve"> ======= </v>
      </c>
      <c r="R150" s="57">
        <f>IF('Datos '!A106=$F$143,MAX(R$50:R149)+1,"")</f>
        <v>1</v>
      </c>
      <c r="S150" s="57" t="str">
        <f>'Datos '!B106</f>
        <v xml:space="preserve"> ======= </v>
      </c>
      <c r="T150" s="15"/>
    </row>
    <row r="151" spans="1:20" ht="15.9" customHeight="1">
      <c r="A151" s="35">
        <v>11</v>
      </c>
      <c r="B151" s="15" t="s">
        <v>12</v>
      </c>
      <c r="C151" s="15" t="str">
        <f>"Max ("&amp;INDEX('Datos '!F7:F91,MATCH($D$151,'Datos '!$G$7:$G$91,0),1)&amp;")"</f>
        <v>Max (Provincia de Buenos Aires)</v>
      </c>
      <c r="D151" s="37">
        <f>'Datos '!G2</f>
        <v>307.60000000000002</v>
      </c>
      <c r="E151" s="46" t="s">
        <v>165</v>
      </c>
      <c r="F151" s="46"/>
      <c r="G151" s="46"/>
      <c r="H151" s="46"/>
      <c r="I151" s="49" t="s">
        <v>36</v>
      </c>
      <c r="J151" s="50" t="s">
        <v>166</v>
      </c>
    </row>
    <row r="152" spans="1:20" ht="15.9" customHeight="1">
      <c r="A152" s="39">
        <v>12</v>
      </c>
      <c r="B152" s="40" t="s">
        <v>17</v>
      </c>
      <c r="C152" s="40" t="str">
        <f>"Min ("&amp;INDEX('Datos '!F7:F91,MATCH($D$152,'Datos '!$G$7:$G$91,0),1)&amp;")"</f>
        <v>Min (Ciudad de Buenos Aires)</v>
      </c>
      <c r="D152" s="41">
        <f>'Datos '!G1</f>
        <v>0.20200000000000001</v>
      </c>
      <c r="E152" s="46">
        <f>'Datos '!G1</f>
        <v>0.20200000000000001</v>
      </c>
      <c r="F152" s="46"/>
      <c r="G152" s="46" t="str">
        <f>"&gt;"&amp;TEXT(E152,"# ##0,0")</f>
        <v>&gt;0,2</v>
      </c>
      <c r="H152" s="46"/>
      <c r="I152" s="51" t="s">
        <v>167</v>
      </c>
      <c r="J152" s="52">
        <f>'Datos '!G7</f>
        <v>0.20200000000000001</v>
      </c>
    </row>
    <row r="153" spans="1:20" ht="15.9" customHeight="1">
      <c r="E153" s="46">
        <f>('Datos '!$G$2-'Datos '!$G$1)/5*ROW(1:1)+('Datos '!$G$1)</f>
        <v>61.681600000000003</v>
      </c>
      <c r="F153" s="46">
        <f>COUNTIF('Datos '!$G$7:$G$30,"&lt;="&amp;E153)</f>
        <v>5</v>
      </c>
      <c r="G153" s="46" t="str">
        <f>"&lt;"&amp;TEXT(E153,"# ##0,0")</f>
        <v>&lt;61,7</v>
      </c>
      <c r="H153" s="46">
        <f>F153-F152</f>
        <v>5</v>
      </c>
      <c r="I153" s="53" t="s">
        <v>168</v>
      </c>
      <c r="J153" s="52">
        <f>'Datos '!G8</f>
        <v>307.60000000000002</v>
      </c>
    </row>
    <row r="154" spans="1:20" ht="15.9" customHeight="1">
      <c r="E154" s="46">
        <f>('Datos '!$G$2-'Datos '!$G$1)/5*ROW(2:2)+('Datos '!$G$1)</f>
        <v>123.16120000000001</v>
      </c>
      <c r="F154" s="46">
        <f>COUNTIF('Datos '!$G$7:$G$30,"&lt;="&amp;E154)</f>
        <v>14</v>
      </c>
      <c r="G154" s="46" t="str">
        <f>"&lt;"&amp;TEXT(E154,"# ##0,0")</f>
        <v>&lt;123,2</v>
      </c>
      <c r="H154" s="46">
        <f>F154-F153</f>
        <v>9</v>
      </c>
      <c r="I154" s="54" t="s">
        <v>48</v>
      </c>
      <c r="J154" s="52">
        <f>'Datos '!G9+'Datos '!G16+'Datos '!G18+'Datos '!G23+'Datos '!G28+'Datos '!G30</f>
        <v>559.9</v>
      </c>
    </row>
    <row r="155" spans="1:20" ht="15.9" customHeight="1">
      <c r="E155" s="46">
        <f>('Datos '!$G$2-'Datos '!$G$1)/5*ROW(3:3)+('Datos '!$G$1)</f>
        <v>184.64080000000001</v>
      </c>
      <c r="F155" s="46">
        <f>COUNTIF('Datos '!$G$7:$G$30,"&lt;="&amp;E155)</f>
        <v>20</v>
      </c>
      <c r="G155" s="46" t="str">
        <f>"&lt;"&amp;TEXT(E155,"# ##0,0")</f>
        <v>&lt;184,6</v>
      </c>
      <c r="H155" s="46">
        <f>F155-F154</f>
        <v>6</v>
      </c>
      <c r="I155" s="51" t="s">
        <v>51</v>
      </c>
      <c r="J155" s="52">
        <f>'Datos '!G10+'Datos '!G13+'Datos '!G15+'Datos '!G20</f>
        <v>289.7</v>
      </c>
    </row>
    <row r="156" spans="1:20" ht="15.9" customHeight="1">
      <c r="E156" s="46">
        <f>('Datos '!$G$2-'Datos '!$G$1)/5*ROW(4:4)+('Datos '!$G$1)</f>
        <v>246.12040000000002</v>
      </c>
      <c r="F156" s="46">
        <f>COUNTIF('Datos '!$G$7:$G$30,"&lt;="&amp;E156)</f>
        <v>23</v>
      </c>
      <c r="G156" s="46" t="str">
        <f>"&lt;"&amp;TEXT(E156,"# ##0,0")</f>
        <v>&lt;246,1</v>
      </c>
      <c r="H156" s="46">
        <f>F156-F155</f>
        <v>3</v>
      </c>
      <c r="I156" s="54" t="s">
        <v>54</v>
      </c>
      <c r="J156" s="52">
        <f>'Datos '!G17+'Datos '!G21+'Datos '!G22+'Datos '!G26+'Datos '!G29</f>
        <v>705.92000000000007</v>
      </c>
    </row>
    <row r="157" spans="1:20" ht="15.9" customHeight="1">
      <c r="E157" s="46">
        <f>('Datos '!$G$2-'Datos '!$G$1)/5*ROW(5:5)+('Datos '!$G$1)</f>
        <v>307.60000000000002</v>
      </c>
      <c r="F157" s="46">
        <f>COUNTIF('Datos '!$G$7:$G$30,"&lt;="&amp;E157)</f>
        <v>24</v>
      </c>
      <c r="G157" s="46" t="str">
        <f>"&lt;"&amp;TEXT(E157,"# ##0,0")</f>
        <v>&lt;307,6</v>
      </c>
      <c r="H157" s="46">
        <f>F157-F156</f>
        <v>1</v>
      </c>
      <c r="I157" s="54" t="s">
        <v>57</v>
      </c>
      <c r="J157" s="52">
        <f>'Datos '!G12+'Datos '!G14+'Datos '!G27</f>
        <v>377.1</v>
      </c>
    </row>
    <row r="158" spans="1:20" ht="15.9" customHeight="1">
      <c r="E158" s="46"/>
      <c r="F158" s="46"/>
      <c r="G158" s="46"/>
      <c r="H158" s="46"/>
      <c r="I158" s="55" t="s">
        <v>72</v>
      </c>
      <c r="J158" s="56">
        <f>'Datos '!G19+'Datos '!G24+'Datos '!G25</f>
        <v>315.2</v>
      </c>
    </row>
    <row r="159" spans="1:20" ht="15.9" customHeight="1">
      <c r="E159" s="46"/>
      <c r="F159" s="46"/>
      <c r="G159" s="46"/>
      <c r="H159" s="46"/>
    </row>
    <row r="160" spans="1:20" ht="15.9" customHeight="1">
      <c r="E160" s="47"/>
      <c r="F160" s="47"/>
      <c r="G160" s="47"/>
      <c r="H160" s="47"/>
    </row>
    <row r="161" spans="5:8" ht="15.9" customHeight="1">
      <c r="E161" s="47"/>
      <c r="F161" s="47"/>
      <c r="G161" s="47"/>
      <c r="H161" s="47"/>
    </row>
    <row r="162" spans="5:8" ht="15.9" customHeight="1">
      <c r="E162" s="47"/>
      <c r="F162" s="47"/>
      <c r="G162" s="47"/>
      <c r="H162" s="47"/>
    </row>
    <row r="163" spans="5:8" ht="15.9" customHeight="1">
      <c r="E163" s="47"/>
      <c r="F163" s="47"/>
      <c r="G163" s="47"/>
      <c r="H163" s="47"/>
    </row>
  </sheetData>
  <sheetProtection sheet="1" objects="1" scenarios="1" selectLockedCells="1" selectUnlockedCells="1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39997558519241921"/>
  </sheetPr>
  <dimension ref="A1:IM42"/>
  <sheetViews>
    <sheetView zoomScale="55" zoomScaleNormal="55" zoomScaleSheetLayoutView="100" workbookViewId="0">
      <selection activeCell="N8" sqref="N8"/>
    </sheetView>
  </sheetViews>
  <sheetFormatPr defaultColWidth="4.90625" defaultRowHeight="27" customHeight="1"/>
  <cols>
    <col min="1" max="1" width="1.08984375" style="137" customWidth="1"/>
    <col min="2" max="2" width="4.6328125" style="137" customWidth="1"/>
    <col min="3" max="4" width="5.54296875" style="137" customWidth="1"/>
    <col min="5" max="5" width="0.453125" style="137" customWidth="1"/>
    <col min="6" max="11" width="5.08984375" style="137" customWidth="1"/>
    <col min="12" max="12" width="5.54296875" style="137" customWidth="1"/>
    <col min="13" max="13" width="0.453125" style="137" customWidth="1"/>
    <col min="14" max="14" width="5.54296875" style="137" customWidth="1"/>
    <col min="15" max="15" width="0.453125" style="137" customWidth="1"/>
    <col min="16" max="16" width="5.54296875" style="137" customWidth="1"/>
    <col min="17" max="17" width="0.453125" style="137" customWidth="1"/>
    <col min="18" max="18" width="5.54296875" style="137" customWidth="1"/>
    <col min="19" max="19" width="0.453125" style="137" customWidth="1"/>
    <col min="20" max="20" width="5.54296875" style="137" customWidth="1"/>
    <col min="21" max="21" width="0.453125" style="137" customWidth="1"/>
    <col min="22" max="22" width="5.54296875" style="137" customWidth="1"/>
    <col min="23" max="23" width="0.453125" style="137" customWidth="1"/>
    <col min="24" max="24" width="5.54296875" style="137" customWidth="1"/>
    <col min="25" max="25" width="0.453125" style="137" customWidth="1"/>
    <col min="26" max="26" width="5.54296875" style="137" customWidth="1"/>
    <col min="27" max="27" width="4.453125" style="137" customWidth="1"/>
    <col min="28" max="28" width="5.36328125" style="137" customWidth="1"/>
    <col min="29" max="29" width="1.6328125" style="137" customWidth="1"/>
    <col min="30" max="30" width="1.36328125" style="137" customWidth="1"/>
    <col min="31" max="31" width="8.81640625" style="137" customWidth="1"/>
    <col min="32" max="32" width="4.453125" style="137" customWidth="1"/>
    <col min="33" max="33" width="4.90625" style="137"/>
    <col min="34" max="34" width="6.08984375" style="137" customWidth="1"/>
    <col min="35" max="36" width="4.90625" style="137"/>
    <col min="37" max="37" width="8.90625" style="137" bestFit="1" customWidth="1"/>
    <col min="38" max="48" width="4.90625" style="137"/>
    <col min="49" max="60" width="4.90625" style="138"/>
    <col min="61" max="247" width="4.90625" style="137"/>
  </cols>
  <sheetData>
    <row r="1" spans="1:48" ht="6" customHeight="1">
      <c r="A1" s="138"/>
      <c r="B1" s="138"/>
      <c r="C1" s="138"/>
      <c r="D1" s="138"/>
      <c r="E1" s="138"/>
      <c r="F1" s="138"/>
      <c r="G1" s="138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21"/>
      <c r="AJ1" s="21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8"/>
      <c r="AV1" s="138"/>
    </row>
    <row r="2" spans="1:48" ht="15.9" customHeight="1">
      <c r="A2" s="138"/>
      <c r="B2" s="139"/>
      <c r="C2" s="140"/>
      <c r="D2" s="140"/>
      <c r="E2" s="140"/>
      <c r="F2" s="140"/>
      <c r="G2" s="140"/>
      <c r="H2" s="198"/>
      <c r="I2" s="140"/>
      <c r="J2" s="233"/>
      <c r="K2" s="233"/>
      <c r="L2" s="264" t="str">
        <f>INDEX('Datos '!H6:DZ6,1,'(с)'!A50)</f>
        <v>Superficie (mil km²)</v>
      </c>
      <c r="M2" s="264"/>
      <c r="N2" s="265"/>
      <c r="O2" s="265"/>
      <c r="P2" s="233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323"/>
      <c r="AD2" s="138"/>
      <c r="AE2" s="336"/>
      <c r="AF2" s="337"/>
      <c r="AG2" s="337"/>
      <c r="AH2" s="337"/>
      <c r="AI2" s="337"/>
      <c r="AJ2" s="21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</row>
    <row r="3" spans="1:48" ht="17.149999999999999" customHeight="1">
      <c r="A3" s="138"/>
      <c r="B3" s="141"/>
      <c r="C3" s="142"/>
      <c r="D3" s="143"/>
      <c r="E3" s="143"/>
      <c r="F3" s="143"/>
      <c r="G3" s="143"/>
      <c r="H3" s="143"/>
      <c r="I3" s="143"/>
      <c r="J3" s="143"/>
      <c r="K3" s="143"/>
      <c r="L3" s="266" t="str">
        <f>INDEX('Datos '!H6:DZ6,1,'(с)'!A137)</f>
        <v xml:space="preserve"> ============ </v>
      </c>
      <c r="M3" s="266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324"/>
      <c r="AD3" s="138"/>
      <c r="AE3" s="338" t="s">
        <v>1</v>
      </c>
      <c r="AF3" s="339"/>
      <c r="AG3" s="340"/>
      <c r="AH3" s="340"/>
      <c r="AI3" s="337"/>
      <c r="AJ3" s="21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</row>
    <row r="4" spans="1:48" ht="11.15" customHeight="1">
      <c r="A4" s="138"/>
      <c r="B4" s="144" t="s">
        <v>0</v>
      </c>
      <c r="C4" s="145" t="s">
        <v>0</v>
      </c>
      <c r="D4" s="146" t="s">
        <v>0</v>
      </c>
      <c r="E4" s="146" t="s">
        <v>0</v>
      </c>
      <c r="F4" s="146" t="s">
        <v>0</v>
      </c>
      <c r="G4" s="146" t="s">
        <v>0</v>
      </c>
      <c r="H4" s="146" t="s">
        <v>0</v>
      </c>
      <c r="I4" s="146" t="s">
        <v>0</v>
      </c>
      <c r="J4" s="146" t="s">
        <v>0</v>
      </c>
      <c r="K4" s="146" t="s">
        <v>0</v>
      </c>
      <c r="L4" s="267" t="s">
        <v>0</v>
      </c>
      <c r="M4" s="267" t="s">
        <v>0</v>
      </c>
      <c r="N4" s="146" t="s">
        <v>0</v>
      </c>
      <c r="O4" s="146" t="s">
        <v>0</v>
      </c>
      <c r="P4" s="146" t="s">
        <v>0</v>
      </c>
      <c r="Q4" s="146" t="s">
        <v>0</v>
      </c>
      <c r="R4" s="146" t="s">
        <v>0</v>
      </c>
      <c r="S4" s="146" t="s">
        <v>0</v>
      </c>
      <c r="T4" s="146" t="s">
        <v>0</v>
      </c>
      <c r="U4" s="146" t="s">
        <v>0</v>
      </c>
      <c r="V4" s="146" t="s">
        <v>0</v>
      </c>
      <c r="W4" s="146" t="s">
        <v>0</v>
      </c>
      <c r="X4" s="146" t="s">
        <v>0</v>
      </c>
      <c r="Y4" s="146" t="s">
        <v>0</v>
      </c>
      <c r="Z4" s="146" t="s">
        <v>0</v>
      </c>
      <c r="AA4" s="146" t="s">
        <v>0</v>
      </c>
      <c r="AB4" s="146" t="s">
        <v>0</v>
      </c>
      <c r="AC4" s="325" t="s">
        <v>0</v>
      </c>
      <c r="AD4" s="138"/>
      <c r="AE4" s="341"/>
      <c r="AF4" s="336"/>
      <c r="AG4" s="337"/>
      <c r="AH4" s="337"/>
      <c r="AI4" s="362">
        <f t="shared" ref="AI4:AI22" si="0">$AE$26</f>
        <v>75</v>
      </c>
      <c r="AJ4" s="21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</row>
    <row r="5" spans="1:48" ht="16" customHeight="1">
      <c r="A5" s="138"/>
      <c r="B5" s="147" t="s">
        <v>0</v>
      </c>
      <c r="C5" s="148"/>
      <c r="D5" s="149" t="s">
        <v>0</v>
      </c>
      <c r="E5" s="149" t="s">
        <v>0</v>
      </c>
      <c r="F5" s="149" t="s">
        <v>0</v>
      </c>
      <c r="G5" s="173">
        <f>'Datos '!G16</f>
        <v>53.2</v>
      </c>
      <c r="H5" s="199">
        <f>'Datos '!G23</f>
        <v>155.5</v>
      </c>
      <c r="I5" s="149" t="s">
        <v>0</v>
      </c>
      <c r="J5" s="149" t="s">
        <v>0</v>
      </c>
      <c r="K5" s="149" t="s">
        <v>0</v>
      </c>
      <c r="L5" s="163" t="s">
        <v>2</v>
      </c>
      <c r="M5" s="163" t="s">
        <v>0</v>
      </c>
      <c r="N5" s="163" t="s">
        <v>0</v>
      </c>
      <c r="O5" s="163" t="s">
        <v>0</v>
      </c>
      <c r="P5" s="163" t="s">
        <v>0</v>
      </c>
      <c r="Q5" s="163" t="s">
        <v>0</v>
      </c>
      <c r="R5" s="163" t="s">
        <v>0</v>
      </c>
      <c r="S5" s="163" t="s">
        <v>0</v>
      </c>
      <c r="T5" s="163" t="s">
        <v>0</v>
      </c>
      <c r="U5" s="163" t="s">
        <v>0</v>
      </c>
      <c r="V5" s="163" t="s">
        <v>0</v>
      </c>
      <c r="W5" s="163" t="s">
        <v>0</v>
      </c>
      <c r="X5" s="163" t="s">
        <v>0</v>
      </c>
      <c r="Y5" s="163" t="s">
        <v>0</v>
      </c>
      <c r="Z5" s="154" t="s">
        <v>0</v>
      </c>
      <c r="AA5" s="163" t="s">
        <v>0</v>
      </c>
      <c r="AB5" s="163" t="s">
        <v>0</v>
      </c>
      <c r="AC5" s="326" t="s">
        <v>0</v>
      </c>
      <c r="AD5" s="138"/>
      <c r="AE5" s="429"/>
      <c r="AF5" s="429"/>
      <c r="AG5" s="429"/>
      <c r="AH5" s="429"/>
      <c r="AI5" s="362">
        <f t="shared" si="0"/>
        <v>75</v>
      </c>
      <c r="AJ5" s="21"/>
      <c r="AK5" s="138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</row>
    <row r="6" spans="1:48" ht="16" customHeight="1">
      <c r="A6" s="138"/>
      <c r="B6" s="150" t="s">
        <v>0</v>
      </c>
      <c r="C6" s="148"/>
      <c r="D6" s="151" t="s">
        <v>0</v>
      </c>
      <c r="E6" s="151" t="s">
        <v>0</v>
      </c>
      <c r="F6" s="151" t="s">
        <v>0</v>
      </c>
      <c r="G6" s="174">
        <f>'Datos '!G16</f>
        <v>53.2</v>
      </c>
      <c r="H6" s="201">
        <f>'Datos '!G23</f>
        <v>155.5</v>
      </c>
      <c r="I6" s="151" t="s">
        <v>0</v>
      </c>
      <c r="J6" s="234" t="s">
        <v>0</v>
      </c>
      <c r="K6" s="153" t="s">
        <v>0</v>
      </c>
      <c r="L6" s="153" t="s">
        <v>0</v>
      </c>
      <c r="M6" s="153" t="s">
        <v>0</v>
      </c>
      <c r="N6" s="153" t="s">
        <v>0</v>
      </c>
      <c r="O6" s="153" t="s">
        <v>0</v>
      </c>
      <c r="P6" s="153" t="s">
        <v>0</v>
      </c>
      <c r="Q6" s="153" t="s">
        <v>0</v>
      </c>
      <c r="R6" s="153" t="s">
        <v>0</v>
      </c>
      <c r="S6" s="153" t="s">
        <v>0</v>
      </c>
      <c r="T6" s="153" t="s">
        <v>0</v>
      </c>
      <c r="U6" s="153" t="s">
        <v>0</v>
      </c>
      <c r="V6" s="153" t="s">
        <v>0</v>
      </c>
      <c r="W6" s="153" t="s">
        <v>0</v>
      </c>
      <c r="X6" s="153" t="s">
        <v>0</v>
      </c>
      <c r="Y6" s="153" t="s">
        <v>0</v>
      </c>
      <c r="Z6" s="156" t="s">
        <v>0</v>
      </c>
      <c r="AA6" s="153" t="s">
        <v>0</v>
      </c>
      <c r="AB6" s="153" t="s">
        <v>0</v>
      </c>
      <c r="AC6" s="327" t="s">
        <v>0</v>
      </c>
      <c r="AD6" s="138"/>
      <c r="AE6" s="430"/>
      <c r="AF6" s="430"/>
      <c r="AG6" s="430"/>
      <c r="AH6" s="343"/>
      <c r="AI6" s="362">
        <f t="shared" si="0"/>
        <v>75</v>
      </c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</row>
    <row r="7" spans="1:48" ht="16" customHeight="1">
      <c r="A7" s="138"/>
      <c r="B7" s="147" t="s">
        <v>0</v>
      </c>
      <c r="C7" s="154" t="s">
        <v>0</v>
      </c>
      <c r="D7" s="154" t="s">
        <v>0</v>
      </c>
      <c r="E7" s="154" t="s">
        <v>0</v>
      </c>
      <c r="F7" s="157" t="s">
        <v>0</v>
      </c>
      <c r="G7" s="175">
        <f>'Datos '!G9</f>
        <v>102.6</v>
      </c>
      <c r="H7" s="203">
        <f>'Datos '!G30</f>
        <v>22.5</v>
      </c>
      <c r="I7" s="204">
        <f>'Datos '!G15</f>
        <v>72.099999999999994</v>
      </c>
      <c r="J7" s="157" t="s">
        <v>0</v>
      </c>
      <c r="K7" s="235">
        <f>'Datos '!G20</f>
        <v>29.8</v>
      </c>
      <c r="L7" s="157" t="s">
        <v>0</v>
      </c>
      <c r="M7" s="157" t="s">
        <v>0</v>
      </c>
      <c r="N7" s="222" t="s">
        <v>0</v>
      </c>
      <c r="O7" s="298" t="s">
        <v>0</v>
      </c>
      <c r="P7" s="299" t="s">
        <v>0</v>
      </c>
      <c r="Q7" s="299" t="s">
        <v>0</v>
      </c>
      <c r="R7" s="299" t="s">
        <v>0</v>
      </c>
      <c r="S7" s="299" t="s">
        <v>0</v>
      </c>
      <c r="T7" s="299" t="s">
        <v>0</v>
      </c>
      <c r="U7" s="299" t="s">
        <v>0</v>
      </c>
      <c r="V7" s="299" t="s">
        <v>0</v>
      </c>
      <c r="W7" s="157" t="s">
        <v>0</v>
      </c>
      <c r="X7" s="313" t="s">
        <v>0</v>
      </c>
      <c r="Y7" s="313" t="s">
        <v>0</v>
      </c>
      <c r="Z7" s="148" t="s">
        <v>0</v>
      </c>
      <c r="AA7" s="157" t="s">
        <v>0</v>
      </c>
      <c r="AB7" s="154" t="s">
        <v>0</v>
      </c>
      <c r="AC7" s="326" t="s">
        <v>0</v>
      </c>
      <c r="AD7" s="138"/>
      <c r="AE7" s="404" t="str">
        <f>VLOOKUP('(с)'!C140,'(с)'!A141:C152,3,0)</f>
        <v>Max (Provincia de Buenos Aires)</v>
      </c>
      <c r="AF7" s="405"/>
      <c r="AG7" s="405"/>
      <c r="AH7" s="406"/>
      <c r="AI7" s="362">
        <f t="shared" si="0"/>
        <v>75</v>
      </c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</row>
    <row r="8" spans="1:48" ht="16" customHeight="1">
      <c r="A8" s="138"/>
      <c r="B8" s="152" t="s">
        <v>0</v>
      </c>
      <c r="C8" s="155" t="s">
        <v>0</v>
      </c>
      <c r="D8" s="155" t="s">
        <v>0</v>
      </c>
      <c r="E8" s="155" t="s">
        <v>0</v>
      </c>
      <c r="F8" s="155" t="s">
        <v>0</v>
      </c>
      <c r="G8" s="174">
        <f>'Datos '!G9</f>
        <v>102.6</v>
      </c>
      <c r="H8" s="151">
        <f>'Datos '!G30</f>
        <v>22.5</v>
      </c>
      <c r="I8" s="201">
        <f>'Datos '!G15</f>
        <v>72.099999999999994</v>
      </c>
      <c r="J8" s="155" t="s">
        <v>0</v>
      </c>
      <c r="K8" s="191">
        <f>'Datos '!G20</f>
        <v>29.8</v>
      </c>
      <c r="L8" s="155" t="s">
        <v>0</v>
      </c>
      <c r="M8" s="155" t="s">
        <v>0</v>
      </c>
      <c r="N8" s="268" t="s">
        <v>0</v>
      </c>
      <c r="O8" s="151" t="s">
        <v>0</v>
      </c>
      <c r="P8" s="299" t="s">
        <v>0</v>
      </c>
      <c r="Q8" s="299" t="s">
        <v>0</v>
      </c>
      <c r="R8" s="299" t="s">
        <v>0</v>
      </c>
      <c r="S8" s="299" t="s">
        <v>0</v>
      </c>
      <c r="T8" s="299" t="s">
        <v>0</v>
      </c>
      <c r="U8" s="299" t="s">
        <v>0</v>
      </c>
      <c r="V8" s="299" t="s">
        <v>0</v>
      </c>
      <c r="W8" s="314" t="s">
        <v>0</v>
      </c>
      <c r="X8" s="151" t="s">
        <v>0</v>
      </c>
      <c r="Y8" s="151" t="s">
        <v>0</v>
      </c>
      <c r="Z8" s="148" t="s">
        <v>0</v>
      </c>
      <c r="AA8" s="155" t="s">
        <v>0</v>
      </c>
      <c r="AB8" s="156" t="s">
        <v>0</v>
      </c>
      <c r="AC8" s="327" t="s">
        <v>0</v>
      </c>
      <c r="AD8" s="138"/>
      <c r="AE8" s="407"/>
      <c r="AF8" s="408"/>
      <c r="AG8" s="408"/>
      <c r="AH8" s="409"/>
      <c r="AI8" s="362">
        <f t="shared" si="0"/>
        <v>75</v>
      </c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</row>
    <row r="9" spans="1:48" ht="16" customHeight="1">
      <c r="A9" s="138"/>
      <c r="B9" s="147" t="s">
        <v>0</v>
      </c>
      <c r="C9" s="157" t="s">
        <v>0</v>
      </c>
      <c r="D9" s="148"/>
      <c r="E9" s="176" t="s">
        <v>0</v>
      </c>
      <c r="F9" s="177" t="s">
        <v>0</v>
      </c>
      <c r="G9" s="178">
        <f>'Datos '!G18</f>
        <v>89.7</v>
      </c>
      <c r="H9" s="206">
        <f>'Datos '!G28</f>
        <v>136.4</v>
      </c>
      <c r="I9" s="207">
        <f>'Datos '!G10</f>
        <v>99.6</v>
      </c>
      <c r="J9" s="236">
        <f>'Datos '!G13</f>
        <v>88.2</v>
      </c>
      <c r="K9" s="238" t="s">
        <v>0</v>
      </c>
      <c r="L9" s="269" t="s">
        <v>0</v>
      </c>
      <c r="M9" s="269" t="s">
        <v>0</v>
      </c>
      <c r="N9" s="270" t="s">
        <v>0</v>
      </c>
      <c r="O9" s="270" t="s">
        <v>0</v>
      </c>
      <c r="P9" s="299" t="s">
        <v>0</v>
      </c>
      <c r="Q9" s="299" t="s">
        <v>0</v>
      </c>
      <c r="R9" s="299" t="s">
        <v>0</v>
      </c>
      <c r="S9" s="299" t="s">
        <v>0</v>
      </c>
      <c r="T9" s="299" t="s">
        <v>0</v>
      </c>
      <c r="U9" s="299" t="s">
        <v>0</v>
      </c>
      <c r="V9" s="299" t="s">
        <v>0</v>
      </c>
      <c r="W9" s="316" t="s">
        <v>0</v>
      </c>
      <c r="X9" s="317" t="s">
        <v>0</v>
      </c>
      <c r="Y9" s="317" t="s">
        <v>0</v>
      </c>
      <c r="Z9" s="157" t="s">
        <v>0</v>
      </c>
      <c r="AA9" s="157" t="s">
        <v>0</v>
      </c>
      <c r="AB9" s="154" t="s">
        <v>0</v>
      </c>
      <c r="AC9" s="326" t="s">
        <v>0</v>
      </c>
      <c r="AD9" s="138"/>
      <c r="AE9" s="410"/>
      <c r="AF9" s="411"/>
      <c r="AG9" s="411"/>
      <c r="AH9" s="412"/>
      <c r="AI9" s="362">
        <f t="shared" si="0"/>
        <v>75</v>
      </c>
      <c r="AJ9" s="363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</row>
    <row r="10" spans="1:48" ht="16" customHeight="1">
      <c r="A10" s="138"/>
      <c r="B10" s="152" t="s">
        <v>0</v>
      </c>
      <c r="C10" s="155" t="s">
        <v>0</v>
      </c>
      <c r="D10" s="148"/>
      <c r="E10" s="151" t="s">
        <v>0</v>
      </c>
      <c r="F10" s="151" t="s">
        <v>0</v>
      </c>
      <c r="G10" s="174">
        <f>'Datos '!G18</f>
        <v>89.7</v>
      </c>
      <c r="H10" s="151">
        <f>'Datos '!G28</f>
        <v>136.4</v>
      </c>
      <c r="I10" s="151">
        <f>'Datos '!G10</f>
        <v>99.6</v>
      </c>
      <c r="J10" s="201">
        <f>'Datos '!G13</f>
        <v>88.2</v>
      </c>
      <c r="K10" s="151" t="s">
        <v>0</v>
      </c>
      <c r="L10" s="151" t="s">
        <v>0</v>
      </c>
      <c r="M10" s="151" t="s">
        <v>0</v>
      </c>
      <c r="N10" s="151" t="s">
        <v>0</v>
      </c>
      <c r="O10" s="151" t="s">
        <v>0</v>
      </c>
      <c r="P10" s="299" t="s">
        <v>0</v>
      </c>
      <c r="Q10" s="299" t="s">
        <v>0</v>
      </c>
      <c r="R10" s="299" t="s">
        <v>0</v>
      </c>
      <c r="S10" s="299" t="s">
        <v>0</v>
      </c>
      <c r="T10" s="299" t="s">
        <v>0</v>
      </c>
      <c r="U10" s="299" t="s">
        <v>0</v>
      </c>
      <c r="V10" s="299" t="s">
        <v>0</v>
      </c>
      <c r="W10" s="151" t="s">
        <v>0</v>
      </c>
      <c r="X10" s="151" t="s">
        <v>0</v>
      </c>
      <c r="Y10" s="151" t="s">
        <v>0</v>
      </c>
      <c r="Z10" s="155" t="s">
        <v>0</v>
      </c>
      <c r="AA10" s="155" t="s">
        <v>0</v>
      </c>
      <c r="AB10" s="156" t="s">
        <v>0</v>
      </c>
      <c r="AC10" s="327" t="s">
        <v>0</v>
      </c>
      <c r="AD10" s="138"/>
      <c r="AE10" s="413">
        <f>INDEX('(с)'!D141:D152,'(с)'!C140,1)</f>
        <v>307.60000000000002</v>
      </c>
      <c r="AF10" s="414"/>
      <c r="AG10" s="414"/>
      <c r="AH10" s="415"/>
      <c r="AI10" s="362">
        <f t="shared" si="0"/>
        <v>75</v>
      </c>
      <c r="AJ10" s="364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</row>
    <row r="11" spans="1:48" ht="16" customHeight="1">
      <c r="A11" s="138"/>
      <c r="B11" s="147" t="s">
        <v>0</v>
      </c>
      <c r="C11" s="157" t="s">
        <v>0</v>
      </c>
      <c r="D11" s="157" t="s">
        <v>0</v>
      </c>
      <c r="E11" s="157" t="s">
        <v>0</v>
      </c>
      <c r="F11" s="179">
        <f>'Datos '!G24</f>
        <v>89.7</v>
      </c>
      <c r="G11" s="181">
        <f>'Datos '!G25</f>
        <v>76.7</v>
      </c>
      <c r="H11" s="209">
        <f>'Datos '!G12</f>
        <v>165.3</v>
      </c>
      <c r="I11" s="211">
        <f>'Datos '!G27</f>
        <v>133</v>
      </c>
      <c r="J11" s="240">
        <f>'Datos '!G14</f>
        <v>78.8</v>
      </c>
      <c r="K11" s="242" t="s">
        <v>0</v>
      </c>
      <c r="L11" s="148" t="s">
        <v>0</v>
      </c>
      <c r="M11" s="271" t="s">
        <v>0</v>
      </c>
      <c r="N11" s="272" t="s">
        <v>0</v>
      </c>
      <c r="O11" s="272" t="s">
        <v>0</v>
      </c>
      <c r="P11" s="299" t="s">
        <v>0</v>
      </c>
      <c r="Q11" s="299" t="s">
        <v>0</v>
      </c>
      <c r="R11" s="299" t="s">
        <v>0</v>
      </c>
      <c r="S11" s="299" t="s">
        <v>0</v>
      </c>
      <c r="T11" s="299" t="s">
        <v>0</v>
      </c>
      <c r="U11" s="299" t="s">
        <v>0</v>
      </c>
      <c r="V11" s="299" t="s">
        <v>0</v>
      </c>
      <c r="W11" s="318" t="s">
        <v>0</v>
      </c>
      <c r="X11" s="319" t="s">
        <v>0</v>
      </c>
      <c r="Y11" s="319" t="s">
        <v>0</v>
      </c>
      <c r="Z11" s="157" t="s">
        <v>0</v>
      </c>
      <c r="AA11" s="157" t="s">
        <v>0</v>
      </c>
      <c r="AB11" s="157" t="s">
        <v>0</v>
      </c>
      <c r="AC11" s="326" t="s">
        <v>0</v>
      </c>
      <c r="AD11" s="138"/>
      <c r="AE11" s="419"/>
      <c r="AF11" s="420"/>
      <c r="AG11" s="420"/>
      <c r="AH11" s="421"/>
      <c r="AI11" s="362">
        <f t="shared" si="0"/>
        <v>75</v>
      </c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</row>
    <row r="12" spans="1:48" ht="16" customHeight="1">
      <c r="A12" s="138"/>
      <c r="B12" s="152" t="s">
        <v>0</v>
      </c>
      <c r="C12" s="156" t="s">
        <v>0</v>
      </c>
      <c r="D12" s="155" t="s">
        <v>0</v>
      </c>
      <c r="E12" s="155" t="s">
        <v>0</v>
      </c>
      <c r="F12" s="182">
        <f>'Datos '!G24</f>
        <v>89.7</v>
      </c>
      <c r="G12" s="151">
        <f>'Datos '!G25</f>
        <v>76.7</v>
      </c>
      <c r="H12" s="151">
        <f>'Datos '!G12</f>
        <v>165.3</v>
      </c>
      <c r="I12" s="151">
        <f>'Datos '!G27</f>
        <v>133</v>
      </c>
      <c r="J12" s="201">
        <f>'Datos '!G14</f>
        <v>78.8</v>
      </c>
      <c r="K12" s="151" t="s">
        <v>0</v>
      </c>
      <c r="L12" s="148" t="s">
        <v>0</v>
      </c>
      <c r="M12" s="151" t="s">
        <v>0</v>
      </c>
      <c r="N12" s="151" t="s">
        <v>0</v>
      </c>
      <c r="O12" s="151" t="s">
        <v>0</v>
      </c>
      <c r="P12" s="151" t="s">
        <v>0</v>
      </c>
      <c r="Q12" s="151" t="s">
        <v>0</v>
      </c>
      <c r="R12" s="148" t="s">
        <v>0</v>
      </c>
      <c r="S12" s="151" t="s">
        <v>0</v>
      </c>
      <c r="T12" s="148" t="s">
        <v>0</v>
      </c>
      <c r="U12" s="151" t="s">
        <v>0</v>
      </c>
      <c r="V12" s="148" t="s">
        <v>0</v>
      </c>
      <c r="W12" s="151" t="s">
        <v>0</v>
      </c>
      <c r="X12" s="151" t="s">
        <v>0</v>
      </c>
      <c r="Y12" s="151" t="s">
        <v>0</v>
      </c>
      <c r="Z12" s="155" t="s">
        <v>0</v>
      </c>
      <c r="AA12" s="162" t="s">
        <v>0</v>
      </c>
      <c r="AB12" s="156" t="s">
        <v>0</v>
      </c>
      <c r="AC12" s="327" t="s">
        <v>0</v>
      </c>
      <c r="AD12" s="138"/>
      <c r="AE12" s="21"/>
      <c r="AF12" s="21"/>
      <c r="AG12" s="21"/>
      <c r="AH12" s="21"/>
      <c r="AI12" s="362">
        <f t="shared" si="0"/>
        <v>75</v>
      </c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</row>
    <row r="13" spans="1:48" ht="16" customHeight="1">
      <c r="A13" s="138"/>
      <c r="B13" s="158" t="s">
        <v>0</v>
      </c>
      <c r="C13" s="148"/>
      <c r="D13" s="149" t="s">
        <v>0</v>
      </c>
      <c r="E13" s="149" t="s">
        <v>0</v>
      </c>
      <c r="F13" s="183" t="s">
        <v>0</v>
      </c>
      <c r="G13" s="184">
        <f>'Datos '!G19</f>
        <v>148.80000000000001</v>
      </c>
      <c r="H13" s="213">
        <f>'Datos '!G17</f>
        <v>143.4</v>
      </c>
      <c r="I13" s="215">
        <f>'Datos '!G8</f>
        <v>307.60000000000002</v>
      </c>
      <c r="J13" s="244">
        <f>'Datos '!G7</f>
        <v>0.20200000000000001</v>
      </c>
      <c r="K13" s="246" t="s">
        <v>0</v>
      </c>
      <c r="L13" s="273" t="s">
        <v>0</v>
      </c>
      <c r="M13" s="273" t="s">
        <v>0</v>
      </c>
      <c r="N13" s="274" t="s">
        <v>0</v>
      </c>
      <c r="O13" s="274" t="s">
        <v>0</v>
      </c>
      <c r="P13" s="300" t="s">
        <v>0</v>
      </c>
      <c r="Q13" s="300" t="s">
        <v>0</v>
      </c>
      <c r="R13" s="301" t="s">
        <v>0</v>
      </c>
      <c r="S13" s="301" t="s">
        <v>0</v>
      </c>
      <c r="T13" s="305" t="s">
        <v>0</v>
      </c>
      <c r="U13" s="305" t="s">
        <v>0</v>
      </c>
      <c r="V13" s="306" t="s">
        <v>0</v>
      </c>
      <c r="W13" s="306" t="s">
        <v>0</v>
      </c>
      <c r="X13" s="148" t="s">
        <v>0</v>
      </c>
      <c r="Y13" s="320" t="s">
        <v>0</v>
      </c>
      <c r="Z13" s="148" t="s">
        <v>0</v>
      </c>
      <c r="AA13" s="157" t="s">
        <v>0</v>
      </c>
      <c r="AB13" s="328" t="s">
        <v>0</v>
      </c>
      <c r="AC13" s="326" t="s">
        <v>0</v>
      </c>
      <c r="AD13" s="138"/>
      <c r="AE13" s="21"/>
      <c r="AF13" s="21"/>
      <c r="AG13" s="21"/>
      <c r="AH13" s="21"/>
      <c r="AI13" s="362">
        <f t="shared" si="0"/>
        <v>75</v>
      </c>
      <c r="AJ13" s="21"/>
      <c r="AK13" s="21"/>
      <c r="AL13" s="21"/>
      <c r="AM13" s="21"/>
      <c r="AN13" s="138"/>
      <c r="AO13" s="138"/>
      <c r="AP13" s="138"/>
      <c r="AQ13" s="138"/>
      <c r="AR13" s="138"/>
      <c r="AS13" s="138"/>
      <c r="AT13" s="138"/>
      <c r="AU13" s="138"/>
      <c r="AV13" s="138"/>
    </row>
    <row r="14" spans="1:48" ht="16" customHeight="1">
      <c r="A14" s="138"/>
      <c r="B14" s="159" t="s">
        <v>0</v>
      </c>
      <c r="D14" s="151" t="s">
        <v>0</v>
      </c>
      <c r="E14" s="151" t="s">
        <v>0</v>
      </c>
      <c r="F14" s="151" t="s">
        <v>0</v>
      </c>
      <c r="G14" s="174">
        <f>'Datos '!G19</f>
        <v>148.80000000000001</v>
      </c>
      <c r="H14" s="151">
        <f>'Datos '!G17</f>
        <v>143.4</v>
      </c>
      <c r="I14" s="216">
        <f>'Datos '!G8</f>
        <v>307.60000000000002</v>
      </c>
      <c r="J14" s="221">
        <f>'Datos '!G7</f>
        <v>0.20200000000000001</v>
      </c>
      <c r="K14" s="151" t="s">
        <v>0</v>
      </c>
      <c r="L14" s="151" t="s">
        <v>0</v>
      </c>
      <c r="M14" s="151" t="s">
        <v>0</v>
      </c>
      <c r="N14" s="151" t="s">
        <v>0</v>
      </c>
      <c r="O14" s="151" t="s">
        <v>0</v>
      </c>
      <c r="P14" s="151" t="s">
        <v>0</v>
      </c>
      <c r="Q14" s="151" t="s">
        <v>0</v>
      </c>
      <c r="R14" s="151" t="s">
        <v>0</v>
      </c>
      <c r="S14" s="151" t="s">
        <v>0</v>
      </c>
      <c r="T14" s="151" t="s">
        <v>0</v>
      </c>
      <c r="U14" s="151" t="s">
        <v>0</v>
      </c>
      <c r="V14" s="151" t="s">
        <v>0</v>
      </c>
      <c r="W14" s="151" t="s">
        <v>0</v>
      </c>
      <c r="X14" s="148" t="s">
        <v>0</v>
      </c>
      <c r="Y14" s="151" t="s">
        <v>0</v>
      </c>
      <c r="Z14" s="148" t="s">
        <v>0</v>
      </c>
      <c r="AA14" s="155" t="s">
        <v>0</v>
      </c>
      <c r="AB14" s="151" t="s">
        <v>0</v>
      </c>
      <c r="AC14" s="327" t="s">
        <v>0</v>
      </c>
      <c r="AD14" s="138"/>
      <c r="AE14" s="21"/>
      <c r="AF14" s="21"/>
      <c r="AG14" s="21"/>
      <c r="AH14" s="21"/>
      <c r="AI14" s="362">
        <f t="shared" si="0"/>
        <v>75</v>
      </c>
      <c r="AJ14" s="21"/>
      <c r="AK14" s="21"/>
      <c r="AL14" s="21"/>
      <c r="AM14" s="21"/>
      <c r="AN14" s="138"/>
      <c r="AO14" s="138"/>
      <c r="AP14" s="138"/>
      <c r="AQ14" s="138"/>
      <c r="AR14" s="138"/>
      <c r="AS14" s="138"/>
      <c r="AT14" s="138"/>
      <c r="AU14" s="138"/>
      <c r="AV14" s="138"/>
    </row>
    <row r="15" spans="1:48" ht="16" customHeight="1">
      <c r="A15" s="138"/>
      <c r="B15" s="147" t="s">
        <v>0</v>
      </c>
      <c r="C15" s="154" t="s">
        <v>0</v>
      </c>
      <c r="D15" s="149" t="s">
        <v>0</v>
      </c>
      <c r="E15" s="149" t="s">
        <v>0</v>
      </c>
      <c r="F15" s="185" t="s">
        <v>0</v>
      </c>
      <c r="G15" s="186">
        <f>'Datos '!G21</f>
        <v>94.1</v>
      </c>
      <c r="H15" s="218">
        <f>'Datos '!G22</f>
        <v>203</v>
      </c>
      <c r="I15" s="220" t="s">
        <v>0</v>
      </c>
      <c r="J15" s="247" t="s">
        <v>0</v>
      </c>
      <c r="K15" s="248" t="s">
        <v>0</v>
      </c>
      <c r="L15" s="275" t="s">
        <v>0</v>
      </c>
      <c r="M15" s="275" t="s">
        <v>0</v>
      </c>
      <c r="N15" s="276" t="s">
        <v>0</v>
      </c>
      <c r="O15" s="276" t="s">
        <v>0</v>
      </c>
      <c r="P15" s="302" t="s">
        <v>0</v>
      </c>
      <c r="Q15" s="302" t="s">
        <v>0</v>
      </c>
      <c r="R15" s="303" t="s">
        <v>0</v>
      </c>
      <c r="S15" s="303" t="s">
        <v>0</v>
      </c>
      <c r="T15" s="148" t="s">
        <v>0</v>
      </c>
      <c r="U15" s="307" t="s">
        <v>0</v>
      </c>
      <c r="V15" s="308" t="s">
        <v>0</v>
      </c>
      <c r="W15" s="308" t="s">
        <v>0</v>
      </c>
      <c r="X15" s="157" t="s">
        <v>0</v>
      </c>
      <c r="Y15" s="157" t="s">
        <v>0</v>
      </c>
      <c r="Z15" s="321" t="s">
        <v>0</v>
      </c>
      <c r="AA15" s="157" t="s">
        <v>0</v>
      </c>
      <c r="AB15" s="157" t="s">
        <v>0</v>
      </c>
      <c r="AC15" s="326" t="s">
        <v>0</v>
      </c>
      <c r="AD15" s="138"/>
      <c r="AE15" s="336"/>
      <c r="AF15" s="337"/>
      <c r="AG15" s="337"/>
      <c r="AH15" s="337"/>
      <c r="AI15" s="362">
        <f t="shared" si="0"/>
        <v>75</v>
      </c>
      <c r="AJ15" s="21"/>
      <c r="AK15" s="21"/>
      <c r="AL15" s="21"/>
      <c r="AM15" s="21"/>
      <c r="AN15" s="138"/>
      <c r="AO15" s="138"/>
      <c r="AP15" s="138"/>
      <c r="AQ15" s="138"/>
      <c r="AR15" s="138"/>
      <c r="AS15" s="138"/>
      <c r="AT15" s="138"/>
      <c r="AU15" s="138"/>
      <c r="AV15" s="138"/>
    </row>
    <row r="16" spans="1:48" ht="16" customHeight="1">
      <c r="A16" s="138"/>
      <c r="B16" s="161" t="s">
        <v>0</v>
      </c>
      <c r="C16" s="162" t="s">
        <v>0</v>
      </c>
      <c r="D16" s="151" t="s">
        <v>0</v>
      </c>
      <c r="E16" s="151" t="s">
        <v>0</v>
      </c>
      <c r="F16" s="151" t="s">
        <v>0</v>
      </c>
      <c r="G16" s="174">
        <f>'Datos '!G21</f>
        <v>94.1</v>
      </c>
      <c r="H16" s="221">
        <f>'Datos '!G22</f>
        <v>203</v>
      </c>
      <c r="I16" s="151" t="s">
        <v>0</v>
      </c>
      <c r="J16" s="216" t="s">
        <v>0</v>
      </c>
      <c r="K16" s="216" t="s">
        <v>0</v>
      </c>
      <c r="L16" s="151" t="s">
        <v>2</v>
      </c>
      <c r="M16" s="151" t="s">
        <v>0</v>
      </c>
      <c r="N16" s="151" t="s">
        <v>0</v>
      </c>
      <c r="O16" s="151" t="s">
        <v>0</v>
      </c>
      <c r="P16" s="151" t="s">
        <v>0</v>
      </c>
      <c r="Q16" s="151" t="s">
        <v>0</v>
      </c>
      <c r="R16" s="151" t="s">
        <v>0</v>
      </c>
      <c r="S16" s="151" t="s">
        <v>0</v>
      </c>
      <c r="T16" s="148" t="s">
        <v>0</v>
      </c>
      <c r="U16" s="151" t="s">
        <v>0</v>
      </c>
      <c r="V16" s="151" t="s">
        <v>0</v>
      </c>
      <c r="W16" s="151" t="s">
        <v>0</v>
      </c>
      <c r="X16" s="155" t="s">
        <v>0</v>
      </c>
      <c r="Y16" s="155" t="s">
        <v>0</v>
      </c>
      <c r="Z16" s="151" t="s">
        <v>0</v>
      </c>
      <c r="AA16" s="155" t="s">
        <v>0</v>
      </c>
      <c r="AB16" s="162" t="s">
        <v>0</v>
      </c>
      <c r="AC16" s="327" t="s">
        <v>0</v>
      </c>
      <c r="AD16" s="138"/>
      <c r="AE16" s="336"/>
      <c r="AF16" s="337"/>
      <c r="AG16" s="337"/>
      <c r="AH16" s="337"/>
      <c r="AI16" s="362">
        <f t="shared" si="0"/>
        <v>75</v>
      </c>
      <c r="AJ16" s="21"/>
      <c r="AK16" s="21"/>
      <c r="AL16" s="21"/>
      <c r="AM16" s="21"/>
      <c r="AN16" s="138"/>
      <c r="AO16" s="138"/>
      <c r="AP16" s="138"/>
      <c r="AQ16" s="138"/>
      <c r="AR16" s="138"/>
      <c r="AS16" s="138"/>
      <c r="AT16" s="138"/>
      <c r="AU16" s="138"/>
      <c r="AV16" s="138"/>
    </row>
    <row r="17" spans="1:48" ht="16" customHeight="1">
      <c r="A17" s="138"/>
      <c r="B17" s="147" t="s">
        <v>0</v>
      </c>
      <c r="C17" s="163" t="s">
        <v>0</v>
      </c>
      <c r="D17" s="149" t="s">
        <v>0</v>
      </c>
      <c r="E17" s="149" t="s">
        <v>0</v>
      </c>
      <c r="F17" s="148" t="s">
        <v>0</v>
      </c>
      <c r="G17" s="188">
        <f>'Datos '!G11</f>
        <v>224.7</v>
      </c>
      <c r="I17" s="224" t="s">
        <v>0</v>
      </c>
      <c r="J17" s="252">
        <f>'Datos '!G34</f>
        <v>293.8</v>
      </c>
      <c r="K17" s="254">
        <f>'Datos '!G33</f>
        <v>13.975</v>
      </c>
      <c r="L17" s="279" t="s">
        <v>2</v>
      </c>
      <c r="M17" s="280" t="s">
        <v>0</v>
      </c>
      <c r="N17" s="281" t="s">
        <v>0</v>
      </c>
      <c r="O17" s="281" t="s">
        <v>0</v>
      </c>
      <c r="P17" s="157" t="s">
        <v>0</v>
      </c>
      <c r="Q17" s="157" t="s">
        <v>0</v>
      </c>
      <c r="R17" s="157" t="s">
        <v>0</v>
      </c>
      <c r="S17" s="157" t="s">
        <v>0</v>
      </c>
      <c r="T17" s="309" t="s">
        <v>0</v>
      </c>
      <c r="U17" s="309" t="s">
        <v>0</v>
      </c>
      <c r="V17" s="310" t="s">
        <v>0</v>
      </c>
      <c r="W17" s="310" t="s">
        <v>0</v>
      </c>
      <c r="X17" s="157" t="s">
        <v>0</v>
      </c>
      <c r="Y17" s="157" t="s">
        <v>0</v>
      </c>
      <c r="Z17" s="157" t="s">
        <v>0</v>
      </c>
      <c r="AA17" s="154" t="s">
        <v>0</v>
      </c>
      <c r="AB17" s="154" t="s">
        <v>0</v>
      </c>
      <c r="AC17" s="326" t="s">
        <v>0</v>
      </c>
      <c r="AD17" s="138"/>
      <c r="AE17" s="431" t="str">
        <f>VLOOKUP(INDEX('(с)'!$B$51:$B$135,'(с)'!$A$136,1),'Datos '!$E$7:$F$91,2,0)</f>
        <v>Chubut</v>
      </c>
      <c r="AF17" s="432"/>
      <c r="AG17" s="432"/>
      <c r="AH17" s="433"/>
      <c r="AI17" s="362">
        <f t="shared" si="0"/>
        <v>75</v>
      </c>
      <c r="AJ17" s="21"/>
      <c r="AK17" s="21"/>
      <c r="AL17" s="21"/>
      <c r="AM17" s="21"/>
      <c r="AN17" s="138"/>
      <c r="AO17" s="138"/>
      <c r="AP17" s="138"/>
      <c r="AQ17" s="138"/>
      <c r="AR17" s="138"/>
      <c r="AS17" s="138"/>
      <c r="AT17" s="138"/>
      <c r="AU17" s="138"/>
      <c r="AV17" s="138"/>
    </row>
    <row r="18" spans="1:48" ht="16" customHeight="1">
      <c r="A18" s="138"/>
      <c r="B18" s="161" t="s">
        <v>0</v>
      </c>
      <c r="C18" s="164" t="s">
        <v>0</v>
      </c>
      <c r="D18" s="151" t="s">
        <v>0</v>
      </c>
      <c r="E18" s="151" t="s">
        <v>0</v>
      </c>
      <c r="F18" s="148" t="s">
        <v>0</v>
      </c>
      <c r="G18" s="189">
        <f>'Datos '!G11</f>
        <v>224.7</v>
      </c>
      <c r="I18" s="151" t="s">
        <v>0</v>
      </c>
      <c r="J18" s="216">
        <f>'Datos '!G34</f>
        <v>293.8</v>
      </c>
      <c r="K18" s="216">
        <f>'Datos '!G33</f>
        <v>13.975</v>
      </c>
      <c r="L18" s="151" t="s">
        <v>2</v>
      </c>
      <c r="M18" s="280" t="s">
        <v>0</v>
      </c>
      <c r="N18" s="151" t="s">
        <v>0</v>
      </c>
      <c r="O18" s="151" t="s">
        <v>0</v>
      </c>
      <c r="P18" s="155" t="s">
        <v>0</v>
      </c>
      <c r="Q18" s="155" t="s">
        <v>0</v>
      </c>
      <c r="R18" s="155" t="s">
        <v>0</v>
      </c>
      <c r="S18" s="155" t="s">
        <v>0</v>
      </c>
      <c r="T18" s="151" t="s">
        <v>0</v>
      </c>
      <c r="U18" s="151" t="s">
        <v>0</v>
      </c>
      <c r="V18" s="151" t="s">
        <v>0</v>
      </c>
      <c r="W18" s="151" t="s">
        <v>0</v>
      </c>
      <c r="X18" s="155" t="s">
        <v>0</v>
      </c>
      <c r="Y18" s="155" t="s">
        <v>0</v>
      </c>
      <c r="Z18" s="155" t="s">
        <v>0</v>
      </c>
      <c r="AA18" s="162" t="s">
        <v>0</v>
      </c>
      <c r="AB18" s="156" t="s">
        <v>0</v>
      </c>
      <c r="AC18" s="327" t="s">
        <v>0</v>
      </c>
      <c r="AD18" s="138"/>
      <c r="AE18" s="434">
        <f>VLOOKUP(INDEX('(с)'!$B$51:$B$135,'(с)'!$A$136,1),'Datos '!$E$7:$G$91,3,0)</f>
        <v>224.7</v>
      </c>
      <c r="AF18" s="435"/>
      <c r="AG18" s="435"/>
      <c r="AH18" s="345"/>
      <c r="AI18" s="362">
        <f t="shared" si="0"/>
        <v>75</v>
      </c>
      <c r="AJ18" s="21"/>
      <c r="AK18" s="21"/>
      <c r="AL18" s="21"/>
      <c r="AM18" s="21"/>
      <c r="AN18" s="138"/>
      <c r="AO18" s="138"/>
      <c r="AP18" s="138"/>
      <c r="AQ18" s="138"/>
      <c r="AR18" s="138"/>
      <c r="AS18" s="138"/>
      <c r="AT18" s="138"/>
      <c r="AU18" s="138"/>
      <c r="AV18" s="138"/>
    </row>
    <row r="19" spans="1:48" ht="16" customHeight="1">
      <c r="A19" s="138"/>
      <c r="B19" s="147" t="s">
        <v>0</v>
      </c>
      <c r="C19" s="154" t="s">
        <v>0</v>
      </c>
      <c r="D19" s="163" t="s">
        <v>0</v>
      </c>
      <c r="E19" s="163" t="s">
        <v>0</v>
      </c>
      <c r="F19" s="163" t="s">
        <v>0</v>
      </c>
      <c r="G19" s="190">
        <f>'Datos '!G26</f>
        <v>243.94</v>
      </c>
      <c r="I19" s="148" t="s">
        <v>0</v>
      </c>
      <c r="J19" s="148" t="s">
        <v>0</v>
      </c>
      <c r="K19" s="149" t="s">
        <v>0</v>
      </c>
      <c r="L19" s="163" t="s">
        <v>2</v>
      </c>
      <c r="M19" s="283" t="s">
        <v>0</v>
      </c>
      <c r="N19" s="283" t="s">
        <v>0</v>
      </c>
      <c r="O19" s="283" t="s">
        <v>0</v>
      </c>
      <c r="P19" s="283" t="s">
        <v>0</v>
      </c>
      <c r="Q19" s="283" t="s">
        <v>0</v>
      </c>
      <c r="R19" s="283" t="s">
        <v>0</v>
      </c>
      <c r="S19" s="283" t="s">
        <v>0</v>
      </c>
      <c r="T19" s="266" t="s">
        <v>0</v>
      </c>
      <c r="U19" s="266" t="s">
        <v>0</v>
      </c>
      <c r="V19" s="266" t="s">
        <v>0</v>
      </c>
      <c r="W19" s="266" t="s">
        <v>0</v>
      </c>
      <c r="X19" s="266" t="s">
        <v>0</v>
      </c>
      <c r="Y19" s="266" t="s">
        <v>0</v>
      </c>
      <c r="Z19" s="266" t="s">
        <v>0</v>
      </c>
      <c r="AA19" s="266" t="s">
        <v>0</v>
      </c>
      <c r="AB19" s="266" t="s">
        <v>0</v>
      </c>
      <c r="AC19" s="330" t="s">
        <v>0</v>
      </c>
      <c r="AD19" s="138"/>
      <c r="AE19" s="349" t="s">
        <v>3</v>
      </c>
      <c r="AF19" s="436" t="str">
        <f>IF('(с)'!$A$136&gt;24,"",ROMAN(RANK(AE18,'Datos '!G7:G30)))</f>
        <v>III</v>
      </c>
      <c r="AG19" s="436"/>
      <c r="AH19" s="350"/>
      <c r="AI19" s="362">
        <f t="shared" si="0"/>
        <v>75</v>
      </c>
      <c r="AJ19" s="21"/>
      <c r="AK19" s="21"/>
      <c r="AL19" s="21"/>
      <c r="AM19" s="21"/>
      <c r="AN19" s="138"/>
      <c r="AO19" s="138"/>
      <c r="AP19" s="138"/>
      <c r="AQ19" s="138"/>
      <c r="AR19" s="138"/>
      <c r="AS19" s="138"/>
      <c r="AT19" s="138"/>
      <c r="AU19" s="138"/>
      <c r="AV19" s="138"/>
    </row>
    <row r="20" spans="1:48" ht="16" customHeight="1">
      <c r="A20" s="138"/>
      <c r="B20" s="161" t="s">
        <v>0</v>
      </c>
      <c r="C20" s="162" t="s">
        <v>0</v>
      </c>
      <c r="D20" s="164" t="s">
        <v>0</v>
      </c>
      <c r="E20" s="164" t="s">
        <v>0</v>
      </c>
      <c r="F20" s="164" t="s">
        <v>0</v>
      </c>
      <c r="G20" s="191">
        <f>'Datos '!G26</f>
        <v>243.94</v>
      </c>
      <c r="I20" s="148" t="s">
        <v>0</v>
      </c>
      <c r="J20" s="148" t="s">
        <v>0</v>
      </c>
      <c r="K20" s="151" t="s">
        <v>0</v>
      </c>
      <c r="L20" s="201" t="s">
        <v>2</v>
      </c>
      <c r="M20" s="153" t="s">
        <v>0</v>
      </c>
      <c r="N20" s="166" t="s">
        <v>0</v>
      </c>
      <c r="O20" s="166" t="s">
        <v>0</v>
      </c>
      <c r="P20" s="166" t="s">
        <v>0</v>
      </c>
      <c r="Q20" s="166" t="s">
        <v>0</v>
      </c>
      <c r="R20" s="166" t="s">
        <v>0</v>
      </c>
      <c r="S20" s="166" t="s">
        <v>0</v>
      </c>
      <c r="T20" s="437" t="s">
        <v>4</v>
      </c>
      <c r="U20" s="437"/>
      <c r="V20" s="437"/>
      <c r="W20" s="437"/>
      <c r="X20" s="437"/>
      <c r="Y20" s="437"/>
      <c r="Z20" s="437"/>
      <c r="AA20" s="331" t="s">
        <v>0</v>
      </c>
      <c r="AB20" s="331" t="s">
        <v>0</v>
      </c>
      <c r="AC20" s="332" t="s">
        <v>0</v>
      </c>
      <c r="AD20" s="138"/>
      <c r="AE20" s="351" t="s">
        <v>5</v>
      </c>
      <c r="AF20" s="438">
        <f>IF('(с)'!F147=1,AE18/'(с)'!D150,"")</f>
        <v>8.0817977198324523E-2</v>
      </c>
      <c r="AG20" s="438"/>
      <c r="AH20" s="350"/>
      <c r="AI20" s="362">
        <f t="shared" si="0"/>
        <v>75</v>
      </c>
      <c r="AJ20" s="21"/>
      <c r="AK20" s="21"/>
      <c r="AL20" s="21"/>
      <c r="AM20" s="21"/>
      <c r="AN20" s="138"/>
      <c r="AO20" s="138"/>
      <c r="AP20" s="138"/>
      <c r="AQ20" s="138"/>
      <c r="AR20" s="138"/>
      <c r="AS20" s="138"/>
      <c r="AT20" s="138"/>
      <c r="AU20" s="138"/>
      <c r="AV20" s="138"/>
    </row>
    <row r="21" spans="1:48" ht="16" customHeight="1">
      <c r="A21" s="138"/>
      <c r="B21" s="147" t="s">
        <v>0</v>
      </c>
      <c r="C21" s="154" t="s">
        <v>0</v>
      </c>
      <c r="D21" s="149" t="s">
        <v>0</v>
      </c>
      <c r="E21" s="149" t="s">
        <v>0</v>
      </c>
      <c r="F21" s="192" t="s">
        <v>0</v>
      </c>
      <c r="G21" s="194" t="s">
        <v>0</v>
      </c>
      <c r="H21" s="226">
        <f>'Datos '!G29</f>
        <v>21.48</v>
      </c>
      <c r="J21" s="148" t="s">
        <v>0</v>
      </c>
      <c r="K21" s="148" t="s">
        <v>0</v>
      </c>
      <c r="L21" s="286" t="s">
        <v>0</v>
      </c>
      <c r="M21" s="163" t="s">
        <v>0</v>
      </c>
      <c r="N21" s="425" t="str">
        <f>INDEX('(с)'!C120:D128,'(с)'!C119,1)</f>
        <v>x 1</v>
      </c>
      <c r="O21" s="425"/>
      <c r="P21" s="425"/>
      <c r="Q21" s="287" t="s">
        <v>0</v>
      </c>
      <c r="R21" s="426" t="str">
        <f>"Escala continua (centro = percentil. "&amp;AE26&amp;","</f>
        <v>Escala continua (centro = percentil. 75,</v>
      </c>
      <c r="S21" s="426"/>
      <c r="T21" s="426"/>
      <c r="U21" s="426"/>
      <c r="V21" s="426"/>
      <c r="W21" s="426"/>
      <c r="X21" s="426"/>
      <c r="Y21" s="426"/>
      <c r="Z21" s="426"/>
      <c r="AA21" s="426"/>
      <c r="AB21" s="426"/>
      <c r="AC21" s="325" t="s">
        <v>0</v>
      </c>
      <c r="AD21" s="138"/>
      <c r="AE21" s="138"/>
      <c r="AF21" s="138"/>
      <c r="AG21" s="138"/>
      <c r="AH21" s="138"/>
      <c r="AI21" s="362">
        <f t="shared" si="0"/>
        <v>75</v>
      </c>
      <c r="AJ21" s="21"/>
      <c r="AK21" s="365"/>
      <c r="AL21" s="365"/>
      <c r="AM21" s="365"/>
      <c r="AN21" s="138"/>
      <c r="AO21" s="138"/>
      <c r="AP21" s="138"/>
      <c r="AQ21" s="138"/>
      <c r="AR21" s="138"/>
      <c r="AS21" s="138"/>
      <c r="AT21" s="138"/>
      <c r="AU21" s="138"/>
      <c r="AV21" s="138"/>
    </row>
    <row r="22" spans="1:48" ht="16" customHeight="1">
      <c r="A22" s="138"/>
      <c r="B22" s="161" t="s">
        <v>0</v>
      </c>
      <c r="C22" s="162" t="s">
        <v>0</v>
      </c>
      <c r="D22" s="151" t="s">
        <v>0</v>
      </c>
      <c r="E22" s="151" t="s">
        <v>0</v>
      </c>
      <c r="F22" s="151" t="s">
        <v>0</v>
      </c>
      <c r="G22" s="151" t="s">
        <v>0</v>
      </c>
      <c r="H22" s="191">
        <f>'Datos '!G29</f>
        <v>21.48</v>
      </c>
      <c r="J22" s="148" t="s">
        <v>0</v>
      </c>
      <c r="K22" s="148" t="s">
        <v>0</v>
      </c>
      <c r="L22" s="201" t="s">
        <v>0</v>
      </c>
      <c r="M22" s="153" t="s">
        <v>0</v>
      </c>
      <c r="N22" s="427" t="str">
        <f>INDEX('(с)'!C120:D128,'(с)'!C129,1)</f>
        <v>x 1</v>
      </c>
      <c r="O22" s="427"/>
      <c r="P22" s="427"/>
      <c r="Q22" s="288" t="s">
        <v>0</v>
      </c>
      <c r="R22" s="428" t="s">
        <v>6</v>
      </c>
      <c r="S22" s="428"/>
      <c r="T22" s="428"/>
      <c r="U22" s="428"/>
      <c r="V22" s="428"/>
      <c r="W22" s="428"/>
      <c r="X22" s="428"/>
      <c r="Y22" s="428"/>
      <c r="Z22" s="428"/>
      <c r="AA22" s="428"/>
      <c r="AB22" s="428"/>
      <c r="AC22" s="332" t="s">
        <v>0</v>
      </c>
      <c r="AD22" s="138"/>
      <c r="AE22" s="138"/>
      <c r="AF22" s="138"/>
      <c r="AG22" s="138"/>
      <c r="AH22" s="138"/>
      <c r="AI22" s="362">
        <f t="shared" si="0"/>
        <v>75</v>
      </c>
      <c r="AJ22" s="365"/>
      <c r="AK22" s="365"/>
      <c r="AL22" s="365"/>
      <c r="AM22" s="365"/>
      <c r="AN22" s="138"/>
      <c r="AO22" s="138"/>
      <c r="AP22" s="138"/>
      <c r="AQ22" s="138"/>
      <c r="AR22" s="138"/>
      <c r="AS22" s="138"/>
      <c r="AT22" s="138"/>
      <c r="AU22" s="138"/>
      <c r="AV22" s="138"/>
    </row>
    <row r="23" spans="1:48" ht="5.15" customHeight="1">
      <c r="A23" s="138"/>
      <c r="B23" s="152" t="s">
        <v>0</v>
      </c>
      <c r="C23" s="156" t="s">
        <v>0</v>
      </c>
      <c r="D23" s="153" t="s">
        <v>0</v>
      </c>
      <c r="E23" s="153" t="s">
        <v>0</v>
      </c>
      <c r="F23" s="153" t="s">
        <v>0</v>
      </c>
      <c r="G23" s="153" t="s">
        <v>0</v>
      </c>
      <c r="H23" s="153" t="s">
        <v>0</v>
      </c>
      <c r="I23" s="153" t="s">
        <v>0</v>
      </c>
      <c r="J23" s="153" t="s">
        <v>0</v>
      </c>
      <c r="K23" s="153" t="s">
        <v>0</v>
      </c>
      <c r="L23" s="284" t="s">
        <v>0</v>
      </c>
      <c r="M23" s="153" t="s">
        <v>0</v>
      </c>
      <c r="N23" s="288" t="s">
        <v>0</v>
      </c>
      <c r="O23" s="288" t="s">
        <v>0</v>
      </c>
      <c r="P23" s="288" t="s">
        <v>0</v>
      </c>
      <c r="Q23" s="288" t="s">
        <v>0</v>
      </c>
      <c r="R23" s="304" t="s">
        <v>0</v>
      </c>
      <c r="S23" s="304" t="s">
        <v>0</v>
      </c>
      <c r="T23" s="304" t="s">
        <v>0</v>
      </c>
      <c r="U23" s="304" t="s">
        <v>0</v>
      </c>
      <c r="V23" s="304" t="s">
        <v>0</v>
      </c>
      <c r="W23" s="304" t="s">
        <v>0</v>
      </c>
      <c r="X23" s="304" t="s">
        <v>0</v>
      </c>
      <c r="Y23" s="304" t="s">
        <v>0</v>
      </c>
      <c r="Z23" s="304" t="s">
        <v>0</v>
      </c>
      <c r="AA23" s="304" t="s">
        <v>0</v>
      </c>
      <c r="AB23" s="304" t="s">
        <v>0</v>
      </c>
      <c r="AC23" s="332" t="s">
        <v>0</v>
      </c>
      <c r="AD23" s="138"/>
      <c r="AE23" s="138"/>
      <c r="AF23" s="138"/>
      <c r="AG23" s="138"/>
      <c r="AH23" s="138"/>
      <c r="AI23" s="362"/>
      <c r="AJ23" s="365"/>
      <c r="AK23" s="365"/>
      <c r="AL23" s="365"/>
      <c r="AM23" s="365"/>
      <c r="AN23" s="138"/>
      <c r="AO23" s="138"/>
      <c r="AP23" s="138"/>
      <c r="AQ23" s="138"/>
      <c r="AR23" s="138"/>
      <c r="AS23" s="138"/>
      <c r="AT23" s="138"/>
      <c r="AU23" s="138"/>
      <c r="AV23" s="138"/>
    </row>
    <row r="24" spans="1:48" ht="14.4" customHeight="1">
      <c r="A24" s="138"/>
      <c r="B24" s="147" t="s">
        <v>0</v>
      </c>
      <c r="C24" s="163" t="s">
        <v>0</v>
      </c>
      <c r="D24" s="149" t="s">
        <v>0</v>
      </c>
      <c r="E24" s="149" t="s">
        <v>0</v>
      </c>
      <c r="F24" s="148" t="s">
        <v>0</v>
      </c>
      <c r="G24" s="149" t="s">
        <v>0</v>
      </c>
      <c r="H24" s="148" t="s">
        <v>0</v>
      </c>
      <c r="I24" s="229" t="s">
        <v>0</v>
      </c>
      <c r="J24" s="261" t="s">
        <v>0</v>
      </c>
      <c r="K24" s="262" t="s">
        <v>0</v>
      </c>
      <c r="L24" s="286" t="s">
        <v>0</v>
      </c>
      <c r="M24" s="163" t="s">
        <v>0</v>
      </c>
      <c r="N24" s="289" t="s">
        <v>0</v>
      </c>
      <c r="O24" s="289" t="s">
        <v>0</v>
      </c>
      <c r="P24" s="400" t="str">
        <f>TEXT(V24,"# ### ##0,0")&amp;"  "</f>
        <v xml:space="preserve">0,2  </v>
      </c>
      <c r="Q24" s="400"/>
      <c r="R24" s="400"/>
      <c r="S24" s="400"/>
      <c r="T24" s="400"/>
      <c r="U24" s="137" t="s">
        <v>0</v>
      </c>
      <c r="V24" s="312">
        <f>IF(G38&lt;0,G38,IF(V28&lt;D38,V28,D38))</f>
        <v>0.20200000000000001</v>
      </c>
      <c r="W24" s="312" t="s">
        <v>0</v>
      </c>
      <c r="X24" s="312">
        <f>C38</f>
        <v>307.60000000000002</v>
      </c>
      <c r="Y24" s="312" t="s">
        <v>0</v>
      </c>
      <c r="Z24" s="402" t="str">
        <f>"  "&amp;TEXT(X24,"# ### ##0,0")</f>
        <v xml:space="preserve">  307,6</v>
      </c>
      <c r="AA24" s="402"/>
      <c r="AB24" s="402"/>
      <c r="AC24" s="333" t="s">
        <v>0</v>
      </c>
      <c r="AD24" s="138"/>
      <c r="AE24" s="344" t="s">
        <v>7</v>
      </c>
      <c r="AF24" s="354"/>
      <c r="AG24" s="355"/>
      <c r="AH24" s="356"/>
      <c r="AI24" s="362">
        <f>$AE$26</f>
        <v>75</v>
      </c>
      <c r="AJ24" s="366"/>
      <c r="AK24" s="366"/>
      <c r="AL24" s="366"/>
      <c r="AM24" s="366"/>
      <c r="AN24" s="138"/>
      <c r="AO24" s="138"/>
      <c r="AP24" s="138"/>
      <c r="AQ24" s="138"/>
      <c r="AR24" s="138"/>
      <c r="AS24" s="138"/>
      <c r="AT24" s="138"/>
      <c r="AU24" s="138"/>
      <c r="AV24" s="138"/>
    </row>
    <row r="25" spans="1:48" ht="14.4" customHeight="1">
      <c r="A25" s="138"/>
      <c r="B25" s="161" t="s">
        <v>0</v>
      </c>
      <c r="C25" s="164" t="s">
        <v>0</v>
      </c>
      <c r="D25" s="151" t="s">
        <v>0</v>
      </c>
      <c r="E25" s="151" t="s">
        <v>0</v>
      </c>
      <c r="F25" s="148" t="s">
        <v>0</v>
      </c>
      <c r="G25" s="151" t="s">
        <v>0</v>
      </c>
      <c r="H25" s="148" t="s">
        <v>0</v>
      </c>
      <c r="I25" s="151" t="s">
        <v>0</v>
      </c>
      <c r="J25" s="151" t="s">
        <v>0</v>
      </c>
      <c r="K25" s="151" t="s">
        <v>0</v>
      </c>
      <c r="L25" s="290" t="s">
        <v>0</v>
      </c>
      <c r="M25" s="153" t="s">
        <v>0</v>
      </c>
      <c r="N25" s="289" t="s">
        <v>0</v>
      </c>
      <c r="O25" s="289" t="s">
        <v>0</v>
      </c>
      <c r="P25" s="400" t="str">
        <f>TEXT(V25,"# ### ##0,0")&amp;"  "</f>
        <v xml:space="preserve">37,8  </v>
      </c>
      <c r="Q25" s="400"/>
      <c r="R25" s="400"/>
      <c r="S25" s="400"/>
      <c r="T25" s="400"/>
      <c r="U25" s="294" t="s">
        <v>0</v>
      </c>
      <c r="V25" s="312">
        <f>V24+(V28-V24)/4</f>
        <v>37.770250000000004</v>
      </c>
      <c r="W25" s="312" t="s">
        <v>0</v>
      </c>
      <c r="X25" s="312">
        <f>X24-(X24-V28)/4</f>
        <v>268.31875000000002</v>
      </c>
      <c r="Y25" s="312" t="s">
        <v>0</v>
      </c>
      <c r="Z25" s="402" t="str">
        <f>"  "&amp;TEXT(X25,"# ### ##0,0")</f>
        <v xml:space="preserve">  268,3</v>
      </c>
      <c r="AA25" s="402"/>
      <c r="AB25" s="402"/>
      <c r="AC25" s="333" t="s">
        <v>0</v>
      </c>
      <c r="AD25" s="138"/>
      <c r="AE25" s="357" t="s">
        <v>8</v>
      </c>
      <c r="AF25" s="358"/>
      <c r="AH25" s="359"/>
      <c r="AI25" s="362">
        <f>$AE$26</f>
        <v>75</v>
      </c>
      <c r="AJ25" s="366"/>
      <c r="AK25" s="366"/>
      <c r="AL25" s="366"/>
      <c r="AM25" s="366"/>
      <c r="AN25" s="138"/>
      <c r="AO25" s="138"/>
      <c r="AP25" s="138"/>
      <c r="AQ25" s="138"/>
      <c r="AR25" s="138"/>
      <c r="AS25" s="138"/>
      <c r="AT25" s="138"/>
      <c r="AU25" s="138"/>
      <c r="AV25" s="138"/>
    </row>
    <row r="26" spans="1:48" ht="14.4" customHeight="1">
      <c r="A26" s="138"/>
      <c r="B26" s="147" t="s">
        <v>0</v>
      </c>
      <c r="C26" s="163" t="s">
        <v>0</v>
      </c>
      <c r="D26" s="163" t="s">
        <v>0</v>
      </c>
      <c r="E26" s="163" t="s">
        <v>0</v>
      </c>
      <c r="F26" s="163" t="s">
        <v>0</v>
      </c>
      <c r="G26" s="149" t="s">
        <v>0</v>
      </c>
      <c r="H26" s="148" t="s">
        <v>0</v>
      </c>
      <c r="I26" s="231" t="s">
        <v>0</v>
      </c>
      <c r="J26" s="263" t="s">
        <v>0</v>
      </c>
      <c r="K26" s="149" t="s">
        <v>0</v>
      </c>
      <c r="L26" s="291" t="s">
        <v>0</v>
      </c>
      <c r="M26" s="163" t="s">
        <v>0</v>
      </c>
      <c r="N26" s="289" t="s">
        <v>0</v>
      </c>
      <c r="O26" s="289" t="s">
        <v>0</v>
      </c>
      <c r="P26" s="400" t="str">
        <f>TEXT(V26,"# ### ##0,0")&amp;"  "</f>
        <v xml:space="preserve">75,3  </v>
      </c>
      <c r="Q26" s="400"/>
      <c r="R26" s="400"/>
      <c r="S26" s="400"/>
      <c r="T26" s="400"/>
      <c r="U26" s="294" t="s">
        <v>0</v>
      </c>
      <c r="V26" s="312">
        <f>V24+(V28-V24)/4*2</f>
        <v>75.33850000000001</v>
      </c>
      <c r="W26" s="312" t="s">
        <v>0</v>
      </c>
      <c r="X26" s="312">
        <f>X24-(X24-V28)/4*2</f>
        <v>229.03750000000002</v>
      </c>
      <c r="Y26" s="312" t="s">
        <v>0</v>
      </c>
      <c r="Z26" s="402" t="str">
        <f>"  "&amp;TEXT(X26,"# ### ##0,0")</f>
        <v xml:space="preserve">  229,0</v>
      </c>
      <c r="AA26" s="402"/>
      <c r="AB26" s="402"/>
      <c r="AC26" s="333" t="s">
        <v>0</v>
      </c>
      <c r="AD26" s="138"/>
      <c r="AE26" s="361">
        <v>75</v>
      </c>
      <c r="AF26" s="423"/>
      <c r="AG26" s="423"/>
      <c r="AH26" s="424"/>
      <c r="AI26" s="362">
        <f>$AE$26</f>
        <v>75</v>
      </c>
      <c r="AJ26" s="21"/>
      <c r="AK26" s="21"/>
      <c r="AL26" s="21"/>
      <c r="AM26" s="21"/>
      <c r="AN26" s="138"/>
      <c r="AO26" s="138"/>
      <c r="AP26" s="138"/>
      <c r="AQ26" s="138"/>
      <c r="AR26" s="138"/>
      <c r="AS26" s="138"/>
      <c r="AT26" s="138"/>
      <c r="AU26" s="138"/>
      <c r="AV26" s="138"/>
    </row>
    <row r="27" spans="1:48" ht="14.4" customHeight="1">
      <c r="A27" s="138"/>
      <c r="B27" s="152" t="s">
        <v>0</v>
      </c>
      <c r="C27" s="153" t="s">
        <v>0</v>
      </c>
      <c r="D27" s="153" t="s">
        <v>0</v>
      </c>
      <c r="E27" s="153" t="s">
        <v>0</v>
      </c>
      <c r="F27" s="153" t="s">
        <v>0</v>
      </c>
      <c r="G27" s="151" t="s">
        <v>0</v>
      </c>
      <c r="H27" s="148" t="s">
        <v>0</v>
      </c>
      <c r="I27" s="151" t="s">
        <v>0</v>
      </c>
      <c r="J27" s="151" t="s">
        <v>0</v>
      </c>
      <c r="K27" s="151" t="s">
        <v>0</v>
      </c>
      <c r="L27" s="284" t="s">
        <v>0</v>
      </c>
      <c r="M27" s="153" t="s">
        <v>0</v>
      </c>
      <c r="N27" s="289" t="s">
        <v>0</v>
      </c>
      <c r="O27" s="289" t="s">
        <v>0</v>
      </c>
      <c r="P27" s="400" t="str">
        <f>TEXT(V27,"# ### ##0,0")&amp;"  "</f>
        <v xml:space="preserve">112,9  </v>
      </c>
      <c r="Q27" s="400"/>
      <c r="R27" s="400"/>
      <c r="S27" s="400"/>
      <c r="T27" s="400"/>
      <c r="U27" s="294" t="s">
        <v>0</v>
      </c>
      <c r="V27" s="312">
        <f>V24+(V28-V24)/4*3</f>
        <v>112.90675000000002</v>
      </c>
      <c r="W27" s="312" t="s">
        <v>0</v>
      </c>
      <c r="X27" s="312">
        <f>X24-(X24-V28)/4*3</f>
        <v>189.75625000000002</v>
      </c>
      <c r="Y27" s="312" t="s">
        <v>0</v>
      </c>
      <c r="Z27" s="402" t="str">
        <f>"  "&amp;TEXT(X27,"# ### ##0,0")</f>
        <v xml:space="preserve">  189,8</v>
      </c>
      <c r="AA27" s="402"/>
      <c r="AB27" s="402"/>
      <c r="AC27" s="333" t="s">
        <v>0</v>
      </c>
      <c r="AD27" s="138"/>
      <c r="AE27" s="138"/>
      <c r="AF27" s="138"/>
      <c r="AG27" s="138"/>
      <c r="AH27" s="138"/>
      <c r="AI27" s="362">
        <f>$AE$26</f>
        <v>75</v>
      </c>
      <c r="AJ27" s="21"/>
      <c r="AK27" s="21"/>
      <c r="AL27" s="21"/>
      <c r="AM27" s="21"/>
      <c r="AN27" s="138"/>
      <c r="AO27" s="138"/>
      <c r="AP27" s="138"/>
      <c r="AQ27" s="138"/>
      <c r="AR27" s="138"/>
      <c r="AS27" s="138"/>
      <c r="AT27" s="138"/>
      <c r="AU27" s="138"/>
      <c r="AV27" s="138"/>
    </row>
    <row r="28" spans="1:48" ht="14.4" customHeight="1">
      <c r="A28" s="138"/>
      <c r="B28" s="144" t="s">
        <v>0</v>
      </c>
      <c r="C28" s="146" t="s">
        <v>0</v>
      </c>
      <c r="D28" s="146" t="s">
        <v>0</v>
      </c>
      <c r="E28" s="146" t="s">
        <v>0</v>
      </c>
      <c r="F28" s="146" t="s">
        <v>0</v>
      </c>
      <c r="G28" s="146" t="s">
        <v>0</v>
      </c>
      <c r="H28" s="146" t="s">
        <v>0</v>
      </c>
      <c r="I28" s="146" t="s">
        <v>0</v>
      </c>
      <c r="J28" s="146" t="s">
        <v>0</v>
      </c>
      <c r="K28" s="146" t="s">
        <v>0</v>
      </c>
      <c r="L28" s="292" t="s">
        <v>0</v>
      </c>
      <c r="M28" s="267" t="s">
        <v>0</v>
      </c>
      <c r="N28" s="289" t="s">
        <v>0</v>
      </c>
      <c r="O28" s="289" t="s">
        <v>0</v>
      </c>
      <c r="P28" s="400" t="str">
        <f>TEXT(V28,"# ### ##0,0")&amp;"  "</f>
        <v xml:space="preserve">150,5  </v>
      </c>
      <c r="Q28" s="400"/>
      <c r="R28" s="400"/>
      <c r="S28" s="400"/>
      <c r="T28" s="400"/>
      <c r="U28" s="294" t="s">
        <v>0</v>
      </c>
      <c r="V28" s="401">
        <f>F38</f>
        <v>150.47500000000002</v>
      </c>
      <c r="W28" s="401"/>
      <c r="X28" s="401"/>
      <c r="Y28" s="312" t="s">
        <v>0</v>
      </c>
      <c r="Z28" s="402" t="str">
        <f>"  "&amp;TEXT(V28,"# ### ##0,0")</f>
        <v xml:space="preserve">  150,5</v>
      </c>
      <c r="AA28" s="402"/>
      <c r="AB28" s="402"/>
      <c r="AC28" s="333" t="s">
        <v>0</v>
      </c>
      <c r="AD28" s="138"/>
      <c r="AE28" s="422" t="s">
        <v>9</v>
      </c>
      <c r="AF28" s="422"/>
      <c r="AG28" s="422"/>
      <c r="AH28" s="138"/>
      <c r="AI28" s="362">
        <f>$AE$26</f>
        <v>75</v>
      </c>
      <c r="AJ28" s="21"/>
      <c r="AK28" s="21"/>
      <c r="AL28" s="21"/>
      <c r="AM28" s="21"/>
      <c r="AN28" s="138"/>
      <c r="AO28" s="138"/>
      <c r="AP28" s="138"/>
      <c r="AQ28" s="138"/>
      <c r="AR28" s="138"/>
      <c r="AS28" s="138"/>
      <c r="AT28" s="138"/>
      <c r="AU28" s="138"/>
      <c r="AV28" s="138"/>
    </row>
    <row r="29" spans="1:48" ht="2.15" customHeight="1">
      <c r="A29" s="138"/>
      <c r="B29" s="165" t="s">
        <v>0</v>
      </c>
      <c r="C29" s="166" t="s">
        <v>0</v>
      </c>
      <c r="D29" s="166" t="s">
        <v>0</v>
      </c>
      <c r="E29" s="166" t="s">
        <v>0</v>
      </c>
      <c r="F29" s="166" t="s">
        <v>0</v>
      </c>
      <c r="G29" s="166" t="s">
        <v>0</v>
      </c>
      <c r="H29" s="166" t="s">
        <v>0</v>
      </c>
      <c r="I29" s="166" t="s">
        <v>0</v>
      </c>
      <c r="J29" s="166" t="s">
        <v>0</v>
      </c>
      <c r="K29" s="166" t="s">
        <v>0</v>
      </c>
      <c r="L29" s="293" t="s">
        <v>0</v>
      </c>
      <c r="M29" s="294" t="s">
        <v>0</v>
      </c>
      <c r="N29" s="403" t="s">
        <v>0</v>
      </c>
      <c r="O29" s="403"/>
      <c r="P29" s="403"/>
      <c r="Q29" s="403"/>
      <c r="R29" s="403"/>
      <c r="S29" s="403"/>
      <c r="T29" s="403"/>
      <c r="U29" s="295" t="s">
        <v>0</v>
      </c>
      <c r="V29" s="145" t="s">
        <v>0</v>
      </c>
      <c r="W29" s="145" t="s">
        <v>0</v>
      </c>
      <c r="X29" s="145" t="s">
        <v>0</v>
      </c>
      <c r="Y29" s="145" t="s">
        <v>0</v>
      </c>
      <c r="Z29" s="145" t="s">
        <v>0</v>
      </c>
      <c r="AA29" s="145" t="s">
        <v>0</v>
      </c>
      <c r="AB29" s="334" t="s">
        <v>0</v>
      </c>
      <c r="AC29" s="333" t="s">
        <v>0</v>
      </c>
      <c r="AD29" s="138"/>
      <c r="AE29" s="422"/>
      <c r="AF29" s="422"/>
      <c r="AG29" s="422"/>
      <c r="AH29" s="21"/>
      <c r="AI29" s="367"/>
      <c r="AJ29" s="21"/>
      <c r="AK29" s="21"/>
      <c r="AL29" s="21"/>
      <c r="AM29" s="21"/>
      <c r="AN29" s="138"/>
      <c r="AO29" s="138"/>
      <c r="AP29" s="138"/>
      <c r="AQ29" s="138"/>
      <c r="AR29" s="138"/>
      <c r="AS29" s="138"/>
      <c r="AT29" s="138"/>
      <c r="AU29" s="138"/>
      <c r="AV29" s="138"/>
    </row>
    <row r="30" spans="1:48" ht="9.9" customHeight="1">
      <c r="A30" s="138"/>
      <c r="B30" s="167" t="s">
        <v>0</v>
      </c>
      <c r="C30" s="168" t="s">
        <v>0</v>
      </c>
      <c r="D30" s="168" t="s">
        <v>0</v>
      </c>
      <c r="E30" s="168"/>
      <c r="F30" s="168" t="s">
        <v>0</v>
      </c>
      <c r="G30" s="168" t="s">
        <v>0</v>
      </c>
      <c r="H30" s="168" t="s">
        <v>0</v>
      </c>
      <c r="I30" s="168" t="s">
        <v>0</v>
      </c>
      <c r="J30" s="168" t="s">
        <v>0</v>
      </c>
      <c r="K30" s="168" t="s">
        <v>0</v>
      </c>
      <c r="L30" s="296" t="s">
        <v>0</v>
      </c>
      <c r="M30" s="168" t="s">
        <v>0</v>
      </c>
      <c r="N30" s="297" t="s">
        <v>0</v>
      </c>
      <c r="O30" s="297"/>
      <c r="P30" s="297" t="s">
        <v>0</v>
      </c>
      <c r="Q30" s="297"/>
      <c r="R30" s="297" t="s">
        <v>0</v>
      </c>
      <c r="S30" s="297"/>
      <c r="T30" s="297" t="s">
        <v>0</v>
      </c>
      <c r="U30" s="297"/>
      <c r="V30" s="297" t="s">
        <v>0</v>
      </c>
      <c r="W30" s="297"/>
      <c r="X30" s="297" t="s">
        <v>0</v>
      </c>
      <c r="Y30" s="297"/>
      <c r="Z30" s="297" t="s">
        <v>0</v>
      </c>
      <c r="AA30" s="297" t="s">
        <v>0</v>
      </c>
      <c r="AB30" s="297" t="s">
        <v>0</v>
      </c>
      <c r="AC30" s="335" t="s">
        <v>0</v>
      </c>
      <c r="AD30" s="138"/>
      <c r="AE30" s="422"/>
      <c r="AF30" s="422"/>
      <c r="AG30" s="422"/>
      <c r="AH30" s="138"/>
      <c r="AI30" s="367"/>
      <c r="AJ30" s="21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</row>
    <row r="31" spans="1:48" ht="32.15" customHeight="1">
      <c r="A31" s="138"/>
      <c r="B31" s="169" t="s">
        <v>10</v>
      </c>
      <c r="C31" s="169"/>
      <c r="D31" s="138"/>
      <c r="E31" s="138"/>
      <c r="F31" s="138"/>
      <c r="G31" s="138"/>
      <c r="H31" s="138"/>
      <c r="I31" s="138"/>
      <c r="J31" s="138"/>
      <c r="K31" s="138"/>
      <c r="L31" s="21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367"/>
      <c r="AJ31" s="21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</row>
    <row r="32" spans="1:48" ht="27" customHeight="1">
      <c r="A32" s="138"/>
      <c r="B32" s="169" t="s">
        <v>11</v>
      </c>
      <c r="C32" s="169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21"/>
      <c r="AJ32" s="21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</row>
    <row r="33" spans="1:48" ht="27" customHeight="1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21"/>
      <c r="AJ33" s="21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</row>
    <row r="34" spans="1:48" ht="27" customHeight="1">
      <c r="A34" s="138"/>
      <c r="B34" s="138"/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</row>
    <row r="35" spans="1:48" ht="27" customHeight="1">
      <c r="A35" s="138"/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</row>
    <row r="36" spans="1:48" ht="27" customHeight="1">
      <c r="A36" s="138"/>
      <c r="B36" s="138"/>
      <c r="C36" s="138"/>
      <c r="D36" s="170"/>
      <c r="E36" s="170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</row>
    <row r="37" spans="1:48" ht="27" customHeight="1">
      <c r="A37" s="138"/>
      <c r="B37" s="138"/>
      <c r="C37" s="171" t="s">
        <v>12</v>
      </c>
      <c r="D37" s="172" t="s">
        <v>13</v>
      </c>
      <c r="E37" s="172"/>
      <c r="F37" s="196" t="s">
        <v>14</v>
      </c>
      <c r="G37" s="172" t="s">
        <v>15</v>
      </c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</row>
    <row r="38" spans="1:48" ht="27" customHeight="1">
      <c r="A38" s="138"/>
      <c r="B38" s="138"/>
      <c r="C38" s="172">
        <f>INDEX('Datos '!$G$1:$G$3,2,1)</f>
        <v>307.60000000000002</v>
      </c>
      <c r="D38" s="172">
        <f>INDEX('Datos '!$G$1:$G$3,1,1)</f>
        <v>0.20200000000000001</v>
      </c>
      <c r="E38" s="172"/>
      <c r="F38" s="172">
        <f>PERCENTILE('Datos '!$G$7:$G$30,$AE$26/100)</f>
        <v>150.47500000000002</v>
      </c>
      <c r="G38" s="172">
        <f>'Datos '!G4</f>
        <v>0.20200000000000001</v>
      </c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</row>
    <row r="39" spans="1:48" ht="27" customHeight="1">
      <c r="A39" s="138"/>
      <c r="B39" s="138"/>
      <c r="C39" s="79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</row>
    <row r="40" spans="1:48" ht="27" customHeight="1">
      <c r="A40" s="138"/>
      <c r="B40" s="138"/>
      <c r="C40" s="79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</row>
    <row r="41" spans="1:48" ht="27" customHeight="1">
      <c r="A41" s="138"/>
      <c r="B41" s="138"/>
      <c r="C41" s="79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</row>
    <row r="42" spans="1:48" ht="27" customHeight="1">
      <c r="A42" s="138"/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</row>
  </sheetData>
  <sheetProtection sheet="1" objects="1" scenarios="1"/>
  <mergeCells count="27">
    <mergeCell ref="N22:P22"/>
    <mergeCell ref="R22:AB22"/>
    <mergeCell ref="P24:T24"/>
    <mergeCell ref="Z24:AB24"/>
    <mergeCell ref="AE5:AH5"/>
    <mergeCell ref="AE6:AG6"/>
    <mergeCell ref="AE17:AH17"/>
    <mergeCell ref="AE18:AG18"/>
    <mergeCell ref="AF19:AG19"/>
    <mergeCell ref="T20:Z20"/>
    <mergeCell ref="AF20:AG20"/>
    <mergeCell ref="P28:T28"/>
    <mergeCell ref="V28:X28"/>
    <mergeCell ref="Z28:AB28"/>
    <mergeCell ref="N29:T29"/>
    <mergeCell ref="AE7:AH9"/>
    <mergeCell ref="AE10:AH11"/>
    <mergeCell ref="AE28:AG30"/>
    <mergeCell ref="P25:T25"/>
    <mergeCell ref="Z25:AB25"/>
    <mergeCell ref="P26:T26"/>
    <mergeCell ref="Z26:AB26"/>
    <mergeCell ref="AF26:AH26"/>
    <mergeCell ref="P27:T27"/>
    <mergeCell ref="Z27:AB27"/>
    <mergeCell ref="N21:P21"/>
    <mergeCell ref="R21:AB21"/>
  </mergeCells>
  <conditionalFormatting sqref="J5:AB28 I5:I20 I23:I28 F21:H28 F5:G20 H5:H16">
    <cfRule type="cellIs" dxfId="20" priority="1" operator="equal">
      <formula>0</formula>
    </cfRule>
    <cfRule type="colorScale" priority="5">
      <colorScale>
        <cfvo type="num" val="$V$24"/>
        <cfvo type="formula" val="$F$38"/>
        <cfvo type="max"/>
        <color theme="0"/>
        <color rgb="FFE86914"/>
        <color rgb="FF6A310A"/>
      </colorScale>
    </cfRule>
  </conditionalFormatting>
  <conditionalFormatting sqref="F5:K22">
    <cfRule type="cellIs" dxfId="19" priority="6" operator="greaterThan">
      <formula>$X$27</formula>
    </cfRule>
  </conditionalFormatting>
  <dataValidations count="1">
    <dataValidation type="list" allowBlank="1" showInputMessage="1" showErrorMessage="1" sqref="AE26" xr:uid="{00000000-0002-0000-0100-000000000000}">
      <formula1>"5,10,25,50,75,90,95"</formula1>
    </dataValidation>
  </dataValidations>
  <printOptions horizontalCentered="1" verticalCentered="1"/>
  <pageMargins left="0.5" right="0.5" top="0.5" bottom="0.5" header="0.5" footer="0.5"/>
  <pageSetup paperSize="9" scale="11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23672" r:id="rId4" name="Drop Down 2049">
              <controlPr defaultSize="0" print="0" autoLine="0" autoPict="0">
                <anchor moveWithCells="1">
                  <from>
                    <xdr:col>5</xdr:col>
                    <xdr:colOff>19050</xdr:colOff>
                    <xdr:row>30</xdr:row>
                    <xdr:rowOff>69850</xdr:rowOff>
                  </from>
                  <to>
                    <xdr:col>25</xdr:col>
                    <xdr:colOff>31750</xdr:colOff>
                    <xdr:row>30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673" r:id="rId5" name="Drop Down 2050">
              <controlPr defaultSize="0" print="0" autoLine="0" autoPict="0">
                <anchor moveWithCells="1">
                  <from>
                    <xdr:col>30</xdr:col>
                    <xdr:colOff>6350</xdr:colOff>
                    <xdr:row>13</xdr:row>
                    <xdr:rowOff>101600</xdr:rowOff>
                  </from>
                  <to>
                    <xdr:col>33</xdr:col>
                    <xdr:colOff>215900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674" r:id="rId6" name="Drop Down 2051">
              <controlPr defaultSize="0" print="0" autoLine="0" autoPict="0">
                <anchor moveWithCells="1">
                  <from>
                    <xdr:col>5</xdr:col>
                    <xdr:colOff>19050</xdr:colOff>
                    <xdr:row>31</xdr:row>
                    <xdr:rowOff>25400</xdr:rowOff>
                  </from>
                  <to>
                    <xdr:col>25</xdr:col>
                    <xdr:colOff>31750</xdr:colOff>
                    <xdr:row>31</xdr:row>
                    <xdr:rowOff>234950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675" r:id="rId7" name="Drop Down 2052">
              <controlPr defaultSize="0" print="0" autoLine="0" autoPict="0">
                <anchor moveWithCells="1">
                  <from>
                    <xdr:col>25</xdr:col>
                    <xdr:colOff>69850</xdr:colOff>
                    <xdr:row>30</xdr:row>
                    <xdr:rowOff>76200</xdr:rowOff>
                  </from>
                  <to>
                    <xdr:col>27</xdr:col>
                    <xdr:colOff>82550</xdr:colOff>
                    <xdr:row>30</xdr:row>
                    <xdr:rowOff>292100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676" r:id="rId8" name="Drop Down 2053">
              <controlPr defaultSize="0" print="0" autoLine="0" autoPict="0">
                <anchor moveWithCells="1">
                  <from>
                    <xdr:col>25</xdr:col>
                    <xdr:colOff>69850</xdr:colOff>
                    <xdr:row>31</xdr:row>
                    <xdr:rowOff>19050</xdr:rowOff>
                  </from>
                  <to>
                    <xdr:col>27</xdr:col>
                    <xdr:colOff>88900</xdr:colOff>
                    <xdr:row>31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677" r:id="rId9" name="Spinner 2054">
              <controlPr defaultSize="0" print="0" autoPict="0">
                <anchor moveWithCells="1">
                  <from>
                    <xdr:col>27</xdr:col>
                    <xdr:colOff>127000</xdr:colOff>
                    <xdr:row>30</xdr:row>
                    <xdr:rowOff>38100</xdr:rowOff>
                  </from>
                  <to>
                    <xdr:col>29</xdr:col>
                    <xdr:colOff>12700</xdr:colOff>
                    <xdr:row>31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684" r:id="rId10" name="Drop Down 2061">
              <controlPr defaultSize="0" autoLine="0" autoPict="0">
                <anchor moveWithCells="1">
                  <from>
                    <xdr:col>30</xdr:col>
                    <xdr:colOff>0</xdr:colOff>
                    <xdr:row>3</xdr:row>
                    <xdr:rowOff>69850</xdr:rowOff>
                  </from>
                  <to>
                    <xdr:col>33</xdr:col>
                    <xdr:colOff>215900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736" r:id="rId11" name="Drop Down 2055">
              <controlPr defaultSize="0" autoLine="0" autoPict="0">
                <anchor moveWithCells="1">
                  <from>
                    <xdr:col>29</xdr:col>
                    <xdr:colOff>69850</xdr:colOff>
                    <xdr:row>30</xdr:row>
                    <xdr:rowOff>50800</xdr:rowOff>
                  </from>
                  <to>
                    <xdr:col>34</xdr:col>
                    <xdr:colOff>25400</xdr:colOff>
                    <xdr:row>30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737" r:id="rId12" name="Drop Down 2056">
              <controlPr defaultSize="0" autoLine="0" autoPict="0">
                <anchor moveWithCells="1">
                  <from>
                    <xdr:col>29</xdr:col>
                    <xdr:colOff>69850</xdr:colOff>
                    <xdr:row>30</xdr:row>
                    <xdr:rowOff>330200</xdr:rowOff>
                  </from>
                  <to>
                    <xdr:col>34</xdr:col>
                    <xdr:colOff>38100</xdr:colOff>
                    <xdr:row>31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39997558519241921"/>
  </sheetPr>
  <dimension ref="A1:IM42"/>
  <sheetViews>
    <sheetView zoomScale="55" zoomScaleNormal="55" zoomScaleSheetLayoutView="100" workbookViewId="0">
      <selection activeCell="AK30" sqref="AK30"/>
    </sheetView>
  </sheetViews>
  <sheetFormatPr defaultColWidth="4.90625" defaultRowHeight="27" customHeight="1"/>
  <cols>
    <col min="1" max="1" width="1.08984375" style="137" customWidth="1"/>
    <col min="2" max="2" width="4.6328125" style="137" customWidth="1"/>
    <col min="3" max="4" width="5.54296875" style="137" customWidth="1"/>
    <col min="5" max="5" width="0.453125" style="137" customWidth="1"/>
    <col min="6" max="11" width="5.08984375" style="137" customWidth="1"/>
    <col min="12" max="12" width="5.54296875" style="137" customWidth="1"/>
    <col min="13" max="13" width="0.453125" style="137" customWidth="1"/>
    <col min="14" max="14" width="5.54296875" style="137" customWidth="1"/>
    <col min="15" max="15" width="0.453125" style="137" customWidth="1"/>
    <col min="16" max="16" width="5.54296875" style="137" customWidth="1"/>
    <col min="17" max="17" width="0.453125" style="137" customWidth="1"/>
    <col min="18" max="18" width="5.54296875" style="137" customWidth="1"/>
    <col min="19" max="19" width="0.453125" style="137" customWidth="1"/>
    <col min="20" max="20" width="5.54296875" style="137" customWidth="1"/>
    <col min="21" max="21" width="0.453125" style="137" customWidth="1"/>
    <col min="22" max="22" width="5.54296875" style="137" customWidth="1"/>
    <col min="23" max="23" width="0.453125" style="137" customWidth="1"/>
    <col min="24" max="24" width="5.54296875" style="137" customWidth="1"/>
    <col min="25" max="25" width="0.453125" style="137" customWidth="1"/>
    <col min="26" max="26" width="5.54296875" style="137" customWidth="1"/>
    <col min="27" max="27" width="4.453125" style="137" customWidth="1"/>
    <col min="28" max="28" width="5.36328125" style="137" customWidth="1"/>
    <col min="29" max="29" width="1.6328125" style="137" customWidth="1"/>
    <col min="30" max="30" width="1.36328125" style="137" customWidth="1"/>
    <col min="31" max="31" width="8.81640625" style="137" customWidth="1"/>
    <col min="32" max="32" width="4.453125" style="137" customWidth="1"/>
    <col min="33" max="33" width="4.90625" style="137"/>
    <col min="34" max="34" width="6.08984375" style="137" customWidth="1"/>
    <col min="35" max="36" width="4.90625" style="137"/>
    <col min="37" max="37" width="8.90625" style="137" bestFit="1" customWidth="1"/>
    <col min="38" max="48" width="4.90625" style="137"/>
    <col min="49" max="60" width="4.90625" style="138"/>
    <col min="61" max="247" width="4.90625" style="137"/>
  </cols>
  <sheetData>
    <row r="1" spans="1:48" ht="6" customHeight="1">
      <c r="A1" s="138"/>
      <c r="B1" s="138"/>
      <c r="C1" s="138"/>
      <c r="D1" s="138"/>
      <c r="E1" s="138"/>
      <c r="F1" s="138"/>
      <c r="G1" s="138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21"/>
      <c r="AJ1" s="21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8"/>
      <c r="AV1" s="138"/>
    </row>
    <row r="2" spans="1:48" ht="15.9" customHeight="1">
      <c r="A2" s="138"/>
      <c r="B2" s="139"/>
      <c r="C2" s="140"/>
      <c r="D2" s="140"/>
      <c r="E2" s="140"/>
      <c r="F2" s="140"/>
      <c r="G2" s="140"/>
      <c r="H2" s="198"/>
      <c r="I2" s="140"/>
      <c r="J2" s="233"/>
      <c r="K2" s="233"/>
      <c r="L2" s="264" t="str">
        <f>INDEX('Datos '!H6:DZ6,1,'(с)'!A50)</f>
        <v>Superficie (mil km²)</v>
      </c>
      <c r="M2" s="264"/>
      <c r="N2" s="265"/>
      <c r="O2" s="265"/>
      <c r="P2" s="233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323"/>
      <c r="AD2" s="138"/>
      <c r="AE2" s="336"/>
      <c r="AF2" s="337"/>
      <c r="AG2" s="337"/>
      <c r="AH2" s="337"/>
      <c r="AI2" s="337"/>
      <c r="AJ2" s="21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</row>
    <row r="3" spans="1:48" ht="17.149999999999999" customHeight="1">
      <c r="A3" s="138"/>
      <c r="B3" s="141"/>
      <c r="C3" s="142"/>
      <c r="D3" s="143"/>
      <c r="E3" s="143"/>
      <c r="F3" s="143"/>
      <c r="G3" s="143"/>
      <c r="H3" s="143"/>
      <c r="I3" s="143"/>
      <c r="J3" s="143"/>
      <c r="K3" s="143"/>
      <c r="L3" s="266" t="str">
        <f>INDEX('Datos '!H6:DZ6,1,'(с)'!A137)</f>
        <v xml:space="preserve"> ============ </v>
      </c>
      <c r="M3" s="266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324"/>
      <c r="AD3" s="138"/>
      <c r="AE3" s="338" t="s">
        <v>1</v>
      </c>
      <c r="AF3" s="339"/>
      <c r="AG3" s="340"/>
      <c r="AH3" s="340"/>
      <c r="AI3" s="337"/>
      <c r="AJ3" s="21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</row>
    <row r="4" spans="1:48" ht="11.15" customHeight="1">
      <c r="A4" s="138"/>
      <c r="B4" s="144" t="s">
        <v>0</v>
      </c>
      <c r="C4" s="145" t="s">
        <v>0</v>
      </c>
      <c r="D4" s="146" t="s">
        <v>0</v>
      </c>
      <c r="E4" s="146" t="s">
        <v>0</v>
      </c>
      <c r="F4" s="146" t="s">
        <v>0</v>
      </c>
      <c r="G4" s="146" t="s">
        <v>0</v>
      </c>
      <c r="H4" s="146" t="s">
        <v>0</v>
      </c>
      <c r="I4" s="146" t="s">
        <v>0</v>
      </c>
      <c r="J4" s="146" t="s">
        <v>0</v>
      </c>
      <c r="K4" s="146" t="s">
        <v>0</v>
      </c>
      <c r="L4" s="267" t="s">
        <v>0</v>
      </c>
      <c r="M4" s="267" t="s">
        <v>0</v>
      </c>
      <c r="N4" s="146" t="s">
        <v>0</v>
      </c>
      <c r="O4" s="146" t="s">
        <v>0</v>
      </c>
      <c r="P4" s="146" t="s">
        <v>0</v>
      </c>
      <c r="Q4" s="146" t="s">
        <v>0</v>
      </c>
      <c r="R4" s="146" t="s">
        <v>0</v>
      </c>
      <c r="S4" s="146" t="s">
        <v>0</v>
      </c>
      <c r="T4" s="146" t="s">
        <v>0</v>
      </c>
      <c r="U4" s="146" t="s">
        <v>0</v>
      </c>
      <c r="V4" s="146" t="s">
        <v>0</v>
      </c>
      <c r="W4" s="146" t="s">
        <v>0</v>
      </c>
      <c r="X4" s="146" t="s">
        <v>0</v>
      </c>
      <c r="Y4" s="146" t="s">
        <v>0</v>
      </c>
      <c r="Z4" s="146" t="s">
        <v>0</v>
      </c>
      <c r="AA4" s="146" t="s">
        <v>0</v>
      </c>
      <c r="AB4" s="146" t="s">
        <v>0</v>
      </c>
      <c r="AC4" s="325" t="s">
        <v>0</v>
      </c>
      <c r="AD4" s="138"/>
      <c r="AE4" s="341"/>
      <c r="AF4" s="336"/>
      <c r="AG4" s="337"/>
      <c r="AH4" s="337"/>
      <c r="AI4" s="362">
        <f t="shared" ref="AI4:AI22" si="0">$AE$26</f>
        <v>75</v>
      </c>
      <c r="AJ4" s="21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</row>
    <row r="5" spans="1:48" ht="16" customHeight="1">
      <c r="A5" s="138"/>
      <c r="B5" s="147" t="s">
        <v>0</v>
      </c>
      <c r="C5" s="148"/>
      <c r="D5" s="149" t="s">
        <v>0</v>
      </c>
      <c r="E5" s="149" t="s">
        <v>0</v>
      </c>
      <c r="F5" s="149" t="s">
        <v>0</v>
      </c>
      <c r="G5" s="173">
        <f>'Datos '!G16</f>
        <v>53.2</v>
      </c>
      <c r="H5" s="199">
        <f>'Datos '!G23</f>
        <v>155.5</v>
      </c>
      <c r="I5" s="149" t="s">
        <v>0</v>
      </c>
      <c r="J5" s="149" t="s">
        <v>0</v>
      </c>
      <c r="K5" s="149" t="s">
        <v>0</v>
      </c>
      <c r="L5" s="163" t="s">
        <v>2</v>
      </c>
      <c r="M5" s="163" t="s">
        <v>0</v>
      </c>
      <c r="N5" s="163" t="s">
        <v>0</v>
      </c>
      <c r="O5" s="163" t="s">
        <v>0</v>
      </c>
      <c r="P5" s="163" t="s">
        <v>0</v>
      </c>
      <c r="Q5" s="163" t="s">
        <v>0</v>
      </c>
      <c r="R5" s="163" t="s">
        <v>0</v>
      </c>
      <c r="S5" s="163" t="s">
        <v>0</v>
      </c>
      <c r="T5" s="163" t="s">
        <v>0</v>
      </c>
      <c r="U5" s="163" t="s">
        <v>0</v>
      </c>
      <c r="V5" s="163" t="s">
        <v>0</v>
      </c>
      <c r="W5" s="163" t="s">
        <v>0</v>
      </c>
      <c r="X5" s="163" t="s">
        <v>0</v>
      </c>
      <c r="Y5" s="163" t="s">
        <v>0</v>
      </c>
      <c r="Z5" s="154" t="s">
        <v>0</v>
      </c>
      <c r="AA5" s="163" t="s">
        <v>0</v>
      </c>
      <c r="AB5" s="163" t="s">
        <v>0</v>
      </c>
      <c r="AC5" s="326" t="s">
        <v>0</v>
      </c>
      <c r="AD5" s="138"/>
      <c r="AE5" s="429"/>
      <c r="AF5" s="429"/>
      <c r="AG5" s="429"/>
      <c r="AH5" s="429"/>
      <c r="AI5" s="362">
        <f t="shared" si="0"/>
        <v>75</v>
      </c>
      <c r="AJ5" s="21"/>
      <c r="AK5" s="138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</row>
    <row r="6" spans="1:48" ht="16" customHeight="1">
      <c r="A6" s="138"/>
      <c r="B6" s="150" t="s">
        <v>0</v>
      </c>
      <c r="C6" s="148"/>
      <c r="D6" s="151" t="s">
        <v>0</v>
      </c>
      <c r="E6" s="151" t="s">
        <v>0</v>
      </c>
      <c r="F6" s="151" t="s">
        <v>0</v>
      </c>
      <c r="G6" s="174">
        <f>'Datos '!G16</f>
        <v>53.2</v>
      </c>
      <c r="H6" s="201">
        <f>'Datos '!G23</f>
        <v>155.5</v>
      </c>
      <c r="I6" s="151" t="s">
        <v>0</v>
      </c>
      <c r="J6" s="234" t="s">
        <v>0</v>
      </c>
      <c r="K6" s="153" t="s">
        <v>0</v>
      </c>
      <c r="L6" s="153" t="s">
        <v>0</v>
      </c>
      <c r="M6" s="153" t="s">
        <v>0</v>
      </c>
      <c r="N6" s="153" t="s">
        <v>0</v>
      </c>
      <c r="O6" s="153" t="s">
        <v>0</v>
      </c>
      <c r="P6" s="153" t="s">
        <v>0</v>
      </c>
      <c r="Q6" s="153" t="s">
        <v>0</v>
      </c>
      <c r="R6" s="153" t="s">
        <v>0</v>
      </c>
      <c r="S6" s="153" t="s">
        <v>0</v>
      </c>
      <c r="T6" s="153" t="s">
        <v>0</v>
      </c>
      <c r="U6" s="153" t="s">
        <v>0</v>
      </c>
      <c r="V6" s="153" t="s">
        <v>0</v>
      </c>
      <c r="W6" s="153" t="s">
        <v>0</v>
      </c>
      <c r="X6" s="153" t="s">
        <v>0</v>
      </c>
      <c r="Y6" s="153" t="s">
        <v>0</v>
      </c>
      <c r="Z6" s="156" t="s">
        <v>0</v>
      </c>
      <c r="AA6" s="153" t="s">
        <v>0</v>
      </c>
      <c r="AB6" s="153" t="s">
        <v>0</v>
      </c>
      <c r="AC6" s="327" t="s">
        <v>0</v>
      </c>
      <c r="AD6" s="138"/>
      <c r="AE6" s="430"/>
      <c r="AF6" s="430"/>
      <c r="AG6" s="430"/>
      <c r="AH6" s="343"/>
      <c r="AI6" s="362">
        <f t="shared" si="0"/>
        <v>75</v>
      </c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</row>
    <row r="7" spans="1:48" ht="16" customHeight="1">
      <c r="A7" s="138"/>
      <c r="B7" s="147" t="s">
        <v>0</v>
      </c>
      <c r="C7" s="154" t="s">
        <v>0</v>
      </c>
      <c r="D7" s="154" t="s">
        <v>0</v>
      </c>
      <c r="E7" s="154" t="s">
        <v>0</v>
      </c>
      <c r="F7" s="157" t="s">
        <v>0</v>
      </c>
      <c r="G7" s="175">
        <f>'Datos '!G9</f>
        <v>102.6</v>
      </c>
      <c r="H7" s="203">
        <f>'Datos '!G30</f>
        <v>22.5</v>
      </c>
      <c r="I7" s="204">
        <f>'Datos '!G15</f>
        <v>72.099999999999994</v>
      </c>
      <c r="J7" s="157" t="s">
        <v>0</v>
      </c>
      <c r="K7" s="235">
        <f>'Datos '!G20</f>
        <v>29.8</v>
      </c>
      <c r="L7" s="157" t="s">
        <v>0</v>
      </c>
      <c r="M7" s="157" t="s">
        <v>0</v>
      </c>
      <c r="N7" s="222" t="s">
        <v>0</v>
      </c>
      <c r="O7" s="298" t="s">
        <v>0</v>
      </c>
      <c r="P7" s="299" t="s">
        <v>0</v>
      </c>
      <c r="Q7" s="299" t="s">
        <v>0</v>
      </c>
      <c r="R7" s="299" t="s">
        <v>0</v>
      </c>
      <c r="S7" s="299" t="s">
        <v>0</v>
      </c>
      <c r="T7" s="299" t="s">
        <v>0</v>
      </c>
      <c r="U7" s="299" t="s">
        <v>0</v>
      </c>
      <c r="V7" s="299" t="s">
        <v>0</v>
      </c>
      <c r="W7" s="157" t="s">
        <v>0</v>
      </c>
      <c r="X7" s="313" t="s">
        <v>0</v>
      </c>
      <c r="Y7" s="313" t="s">
        <v>0</v>
      </c>
      <c r="Z7" s="148" t="s">
        <v>0</v>
      </c>
      <c r="AA7" s="157" t="s">
        <v>0</v>
      </c>
      <c r="AB7" s="154" t="s">
        <v>0</v>
      </c>
      <c r="AC7" s="326" t="s">
        <v>0</v>
      </c>
      <c r="AD7" s="138"/>
      <c r="AE7" s="404" t="str">
        <f>VLOOKUP('(с)'!C140,'(с)'!A141:C152,3,0)</f>
        <v>Max (Provincia de Buenos Aires)</v>
      </c>
      <c r="AF7" s="405"/>
      <c r="AG7" s="405"/>
      <c r="AH7" s="406"/>
      <c r="AI7" s="362">
        <f t="shared" si="0"/>
        <v>75</v>
      </c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</row>
    <row r="8" spans="1:48" ht="16" customHeight="1">
      <c r="A8" s="138"/>
      <c r="B8" s="152" t="s">
        <v>0</v>
      </c>
      <c r="C8" s="155" t="s">
        <v>0</v>
      </c>
      <c r="D8" s="155" t="s">
        <v>0</v>
      </c>
      <c r="E8" s="155" t="s">
        <v>0</v>
      </c>
      <c r="F8" s="155" t="s">
        <v>0</v>
      </c>
      <c r="G8" s="174">
        <f>'Datos '!G9</f>
        <v>102.6</v>
      </c>
      <c r="H8" s="151">
        <f>'Datos '!G30</f>
        <v>22.5</v>
      </c>
      <c r="I8" s="201">
        <f>'Datos '!G15</f>
        <v>72.099999999999994</v>
      </c>
      <c r="J8" s="155" t="s">
        <v>0</v>
      </c>
      <c r="K8" s="191">
        <f>'Datos '!G20</f>
        <v>29.8</v>
      </c>
      <c r="L8" s="155" t="s">
        <v>0</v>
      </c>
      <c r="M8" s="155" t="s">
        <v>0</v>
      </c>
      <c r="N8" s="268" t="s">
        <v>0</v>
      </c>
      <c r="O8" s="151" t="s">
        <v>0</v>
      </c>
      <c r="P8" s="299" t="s">
        <v>0</v>
      </c>
      <c r="Q8" s="299" t="s">
        <v>0</v>
      </c>
      <c r="R8" s="299" t="s">
        <v>0</v>
      </c>
      <c r="S8" s="299" t="s">
        <v>0</v>
      </c>
      <c r="T8" s="299" t="s">
        <v>0</v>
      </c>
      <c r="U8" s="299" t="s">
        <v>0</v>
      </c>
      <c r="V8" s="299" t="s">
        <v>0</v>
      </c>
      <c r="W8" s="314" t="s">
        <v>0</v>
      </c>
      <c r="X8" s="151" t="s">
        <v>0</v>
      </c>
      <c r="Y8" s="151" t="s">
        <v>0</v>
      </c>
      <c r="Z8" s="148" t="s">
        <v>0</v>
      </c>
      <c r="AA8" s="155" t="s">
        <v>0</v>
      </c>
      <c r="AB8" s="156" t="s">
        <v>0</v>
      </c>
      <c r="AC8" s="327" t="s">
        <v>0</v>
      </c>
      <c r="AD8" s="138"/>
      <c r="AE8" s="407"/>
      <c r="AF8" s="408"/>
      <c r="AG8" s="408"/>
      <c r="AH8" s="409"/>
      <c r="AI8" s="362">
        <f t="shared" si="0"/>
        <v>75</v>
      </c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</row>
    <row r="9" spans="1:48" ht="16" customHeight="1">
      <c r="A9" s="138"/>
      <c r="B9" s="147" t="s">
        <v>0</v>
      </c>
      <c r="C9" s="157" t="s">
        <v>0</v>
      </c>
      <c r="D9" s="148"/>
      <c r="E9" s="176" t="s">
        <v>0</v>
      </c>
      <c r="F9" s="177" t="s">
        <v>0</v>
      </c>
      <c r="G9" s="178">
        <f>'Datos '!G18</f>
        <v>89.7</v>
      </c>
      <c r="H9" s="206">
        <f>'Datos '!G28</f>
        <v>136.4</v>
      </c>
      <c r="I9" s="207">
        <f>'Datos '!G10</f>
        <v>99.6</v>
      </c>
      <c r="J9" s="236">
        <f>'Datos '!G13</f>
        <v>88.2</v>
      </c>
      <c r="K9" s="238" t="s">
        <v>0</v>
      </c>
      <c r="L9" s="269" t="s">
        <v>0</v>
      </c>
      <c r="M9" s="269" t="s">
        <v>0</v>
      </c>
      <c r="N9" s="270" t="s">
        <v>0</v>
      </c>
      <c r="O9" s="270" t="s">
        <v>0</v>
      </c>
      <c r="P9" s="299" t="s">
        <v>0</v>
      </c>
      <c r="Q9" s="299" t="s">
        <v>0</v>
      </c>
      <c r="R9" s="299" t="s">
        <v>0</v>
      </c>
      <c r="S9" s="299" t="s">
        <v>0</v>
      </c>
      <c r="T9" s="299" t="s">
        <v>0</v>
      </c>
      <c r="U9" s="299" t="s">
        <v>0</v>
      </c>
      <c r="V9" s="299" t="s">
        <v>0</v>
      </c>
      <c r="W9" s="316" t="s">
        <v>0</v>
      </c>
      <c r="X9" s="317" t="s">
        <v>0</v>
      </c>
      <c r="Y9" s="317" t="s">
        <v>0</v>
      </c>
      <c r="Z9" s="157" t="s">
        <v>0</v>
      </c>
      <c r="AA9" s="157" t="s">
        <v>0</v>
      </c>
      <c r="AB9" s="154" t="s">
        <v>0</v>
      </c>
      <c r="AC9" s="326" t="s">
        <v>0</v>
      </c>
      <c r="AD9" s="138"/>
      <c r="AE9" s="410"/>
      <c r="AF9" s="411"/>
      <c r="AG9" s="411"/>
      <c r="AH9" s="412"/>
      <c r="AI9" s="362">
        <f t="shared" si="0"/>
        <v>75</v>
      </c>
      <c r="AJ9" s="363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</row>
    <row r="10" spans="1:48" ht="16" customHeight="1">
      <c r="A10" s="138"/>
      <c r="B10" s="152" t="s">
        <v>0</v>
      </c>
      <c r="C10" s="155" t="s">
        <v>0</v>
      </c>
      <c r="D10" s="148"/>
      <c r="E10" s="151" t="s">
        <v>0</v>
      </c>
      <c r="F10" s="151" t="s">
        <v>0</v>
      </c>
      <c r="G10" s="174">
        <f>'Datos '!G18</f>
        <v>89.7</v>
      </c>
      <c r="H10" s="151">
        <f>'Datos '!G28</f>
        <v>136.4</v>
      </c>
      <c r="I10" s="151">
        <f>'Datos '!G10</f>
        <v>99.6</v>
      </c>
      <c r="J10" s="201">
        <f>'Datos '!G13</f>
        <v>88.2</v>
      </c>
      <c r="K10" s="151" t="s">
        <v>0</v>
      </c>
      <c r="L10" s="151" t="s">
        <v>0</v>
      </c>
      <c r="M10" s="151" t="s">
        <v>0</v>
      </c>
      <c r="N10" s="151" t="s">
        <v>0</v>
      </c>
      <c r="O10" s="151" t="s">
        <v>0</v>
      </c>
      <c r="P10" s="299" t="s">
        <v>0</v>
      </c>
      <c r="Q10" s="299" t="s">
        <v>0</v>
      </c>
      <c r="R10" s="299" t="s">
        <v>0</v>
      </c>
      <c r="S10" s="299" t="s">
        <v>0</v>
      </c>
      <c r="T10" s="299" t="s">
        <v>0</v>
      </c>
      <c r="U10" s="299" t="s">
        <v>0</v>
      </c>
      <c r="V10" s="299" t="s">
        <v>0</v>
      </c>
      <c r="W10" s="151" t="s">
        <v>0</v>
      </c>
      <c r="X10" s="151" t="s">
        <v>0</v>
      </c>
      <c r="Y10" s="151" t="s">
        <v>0</v>
      </c>
      <c r="Z10" s="155" t="s">
        <v>0</v>
      </c>
      <c r="AA10" s="155" t="s">
        <v>0</v>
      </c>
      <c r="AB10" s="156" t="s">
        <v>0</v>
      </c>
      <c r="AC10" s="327" t="s">
        <v>0</v>
      </c>
      <c r="AD10" s="138"/>
      <c r="AE10" s="413">
        <f>INDEX('(с)'!D141:D152,'(с)'!C140,1)</f>
        <v>307.60000000000002</v>
      </c>
      <c r="AF10" s="414"/>
      <c r="AG10" s="414"/>
      <c r="AH10" s="415"/>
      <c r="AI10" s="362">
        <f t="shared" si="0"/>
        <v>75</v>
      </c>
      <c r="AJ10" s="364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</row>
    <row r="11" spans="1:48" ht="16" customHeight="1">
      <c r="A11" s="138"/>
      <c r="B11" s="147" t="s">
        <v>0</v>
      </c>
      <c r="C11" s="157" t="s">
        <v>0</v>
      </c>
      <c r="D11" s="157" t="s">
        <v>0</v>
      </c>
      <c r="E11" s="157" t="s">
        <v>0</v>
      </c>
      <c r="F11" s="179">
        <f>'Datos '!G24</f>
        <v>89.7</v>
      </c>
      <c r="G11" s="181">
        <f>'Datos '!G25</f>
        <v>76.7</v>
      </c>
      <c r="H11" s="209">
        <f>'Datos '!G12</f>
        <v>165.3</v>
      </c>
      <c r="I11" s="211">
        <f>'Datos '!G27</f>
        <v>133</v>
      </c>
      <c r="J11" s="240">
        <f>'Datos '!G14</f>
        <v>78.8</v>
      </c>
      <c r="K11" s="242" t="s">
        <v>0</v>
      </c>
      <c r="L11" s="148" t="s">
        <v>0</v>
      </c>
      <c r="M11" s="271" t="s">
        <v>0</v>
      </c>
      <c r="N11" s="272" t="s">
        <v>0</v>
      </c>
      <c r="O11" s="272" t="s">
        <v>0</v>
      </c>
      <c r="P11" s="299" t="s">
        <v>0</v>
      </c>
      <c r="Q11" s="299" t="s">
        <v>0</v>
      </c>
      <c r="R11" s="299" t="s">
        <v>0</v>
      </c>
      <c r="S11" s="299" t="s">
        <v>0</v>
      </c>
      <c r="T11" s="299" t="s">
        <v>0</v>
      </c>
      <c r="U11" s="299" t="s">
        <v>0</v>
      </c>
      <c r="V11" s="299" t="s">
        <v>0</v>
      </c>
      <c r="W11" s="318" t="s">
        <v>0</v>
      </c>
      <c r="X11" s="319" t="s">
        <v>0</v>
      </c>
      <c r="Y11" s="319" t="s">
        <v>0</v>
      </c>
      <c r="Z11" s="157" t="s">
        <v>0</v>
      </c>
      <c r="AA11" s="157" t="s">
        <v>0</v>
      </c>
      <c r="AB11" s="157" t="s">
        <v>0</v>
      </c>
      <c r="AC11" s="326" t="s">
        <v>0</v>
      </c>
      <c r="AD11" s="138"/>
      <c r="AE11" s="419"/>
      <c r="AF11" s="420"/>
      <c r="AG11" s="420"/>
      <c r="AH11" s="421"/>
      <c r="AI11" s="362">
        <f t="shared" si="0"/>
        <v>75</v>
      </c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</row>
    <row r="12" spans="1:48" ht="16" customHeight="1">
      <c r="A12" s="138"/>
      <c r="B12" s="152" t="s">
        <v>0</v>
      </c>
      <c r="C12" s="156" t="s">
        <v>0</v>
      </c>
      <c r="D12" s="155" t="s">
        <v>0</v>
      </c>
      <c r="E12" s="155" t="s">
        <v>0</v>
      </c>
      <c r="F12" s="182">
        <f>'Datos '!G24</f>
        <v>89.7</v>
      </c>
      <c r="G12" s="151">
        <f>'Datos '!G25</f>
        <v>76.7</v>
      </c>
      <c r="H12" s="151">
        <f>'Datos '!G12</f>
        <v>165.3</v>
      </c>
      <c r="I12" s="151">
        <f>'Datos '!G27</f>
        <v>133</v>
      </c>
      <c r="J12" s="201">
        <f>'Datos '!G14</f>
        <v>78.8</v>
      </c>
      <c r="K12" s="151" t="s">
        <v>0</v>
      </c>
      <c r="L12" s="148" t="s">
        <v>0</v>
      </c>
      <c r="M12" s="151" t="s">
        <v>0</v>
      </c>
      <c r="N12" s="151" t="s">
        <v>0</v>
      </c>
      <c r="O12" s="151" t="s">
        <v>0</v>
      </c>
      <c r="P12" s="151" t="s">
        <v>0</v>
      </c>
      <c r="Q12" s="151" t="s">
        <v>0</v>
      </c>
      <c r="R12" s="148" t="s">
        <v>0</v>
      </c>
      <c r="S12" s="151" t="s">
        <v>0</v>
      </c>
      <c r="T12" s="148" t="s">
        <v>0</v>
      </c>
      <c r="U12" s="151" t="s">
        <v>0</v>
      </c>
      <c r="V12" s="148" t="s">
        <v>0</v>
      </c>
      <c r="W12" s="151" t="s">
        <v>0</v>
      </c>
      <c r="X12" s="151" t="s">
        <v>0</v>
      </c>
      <c r="Y12" s="151" t="s">
        <v>0</v>
      </c>
      <c r="Z12" s="155" t="s">
        <v>0</v>
      </c>
      <c r="AA12" s="162" t="s">
        <v>0</v>
      </c>
      <c r="AB12" s="156" t="s">
        <v>0</v>
      </c>
      <c r="AC12" s="327" t="s">
        <v>0</v>
      </c>
      <c r="AD12" s="138"/>
      <c r="AE12" s="21"/>
      <c r="AF12" s="21"/>
      <c r="AG12" s="21"/>
      <c r="AH12" s="21"/>
      <c r="AI12" s="362">
        <f t="shared" si="0"/>
        <v>75</v>
      </c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</row>
    <row r="13" spans="1:48" ht="16" customHeight="1">
      <c r="A13" s="138"/>
      <c r="B13" s="158" t="s">
        <v>0</v>
      </c>
      <c r="C13" s="148"/>
      <c r="D13" s="149" t="s">
        <v>0</v>
      </c>
      <c r="E13" s="149" t="s">
        <v>0</v>
      </c>
      <c r="F13" s="183" t="s">
        <v>0</v>
      </c>
      <c r="G13" s="184">
        <f>'Datos '!G19</f>
        <v>148.80000000000001</v>
      </c>
      <c r="H13" s="213">
        <f>'Datos '!G17</f>
        <v>143.4</v>
      </c>
      <c r="I13" s="215">
        <f>'Datos '!G8</f>
        <v>307.60000000000002</v>
      </c>
      <c r="J13" s="244">
        <f>'Datos '!G7</f>
        <v>0.20200000000000001</v>
      </c>
      <c r="K13" s="246" t="s">
        <v>0</v>
      </c>
      <c r="L13" s="273" t="s">
        <v>0</v>
      </c>
      <c r="M13" s="273" t="s">
        <v>0</v>
      </c>
      <c r="N13" s="274" t="s">
        <v>0</v>
      </c>
      <c r="O13" s="274" t="s">
        <v>0</v>
      </c>
      <c r="P13" s="300" t="s">
        <v>0</v>
      </c>
      <c r="Q13" s="300" t="s">
        <v>0</v>
      </c>
      <c r="R13" s="301" t="s">
        <v>0</v>
      </c>
      <c r="S13" s="301" t="s">
        <v>0</v>
      </c>
      <c r="T13" s="305" t="s">
        <v>0</v>
      </c>
      <c r="U13" s="305" t="s">
        <v>0</v>
      </c>
      <c r="V13" s="306" t="s">
        <v>0</v>
      </c>
      <c r="W13" s="306" t="s">
        <v>0</v>
      </c>
      <c r="X13" s="148" t="s">
        <v>0</v>
      </c>
      <c r="Y13" s="320" t="s">
        <v>0</v>
      </c>
      <c r="Z13" s="148" t="s">
        <v>0</v>
      </c>
      <c r="AA13" s="157" t="s">
        <v>0</v>
      </c>
      <c r="AB13" s="328" t="s">
        <v>0</v>
      </c>
      <c r="AC13" s="326" t="s">
        <v>0</v>
      </c>
      <c r="AD13" s="138"/>
      <c r="AE13" s="21"/>
      <c r="AF13" s="21"/>
      <c r="AG13" s="21"/>
      <c r="AH13" s="21"/>
      <c r="AI13" s="362">
        <f t="shared" si="0"/>
        <v>75</v>
      </c>
      <c r="AJ13" s="21"/>
      <c r="AK13" s="21"/>
      <c r="AL13" s="21"/>
      <c r="AM13" s="21"/>
      <c r="AN13" s="138"/>
      <c r="AO13" s="138"/>
      <c r="AP13" s="138"/>
      <c r="AQ13" s="138"/>
      <c r="AR13" s="138"/>
      <c r="AS13" s="138"/>
      <c r="AT13" s="138"/>
      <c r="AU13" s="138"/>
      <c r="AV13" s="138"/>
    </row>
    <row r="14" spans="1:48" ht="16" customHeight="1">
      <c r="A14" s="138"/>
      <c r="B14" s="159" t="s">
        <v>0</v>
      </c>
      <c r="D14" s="151" t="s">
        <v>0</v>
      </c>
      <c r="E14" s="151" t="s">
        <v>0</v>
      </c>
      <c r="F14" s="151" t="s">
        <v>0</v>
      </c>
      <c r="G14" s="174">
        <f>'Datos '!G19</f>
        <v>148.80000000000001</v>
      </c>
      <c r="H14" s="151">
        <f>'Datos '!G17</f>
        <v>143.4</v>
      </c>
      <c r="I14" s="216">
        <f>'Datos '!G8</f>
        <v>307.60000000000002</v>
      </c>
      <c r="J14" s="221">
        <f>'Datos '!G7</f>
        <v>0.20200000000000001</v>
      </c>
      <c r="K14" s="151" t="s">
        <v>0</v>
      </c>
      <c r="L14" s="151" t="s">
        <v>0</v>
      </c>
      <c r="M14" s="151" t="s">
        <v>0</v>
      </c>
      <c r="N14" s="151" t="s">
        <v>0</v>
      </c>
      <c r="O14" s="151" t="s">
        <v>0</v>
      </c>
      <c r="P14" s="151" t="s">
        <v>0</v>
      </c>
      <c r="Q14" s="151" t="s">
        <v>0</v>
      </c>
      <c r="R14" s="151" t="s">
        <v>0</v>
      </c>
      <c r="S14" s="151" t="s">
        <v>0</v>
      </c>
      <c r="T14" s="151" t="s">
        <v>0</v>
      </c>
      <c r="U14" s="151" t="s">
        <v>0</v>
      </c>
      <c r="V14" s="151" t="s">
        <v>0</v>
      </c>
      <c r="W14" s="151" t="s">
        <v>0</v>
      </c>
      <c r="X14" s="148" t="s">
        <v>0</v>
      </c>
      <c r="Y14" s="151" t="s">
        <v>0</v>
      </c>
      <c r="Z14" s="148" t="s">
        <v>0</v>
      </c>
      <c r="AA14" s="155" t="s">
        <v>0</v>
      </c>
      <c r="AB14" s="151" t="s">
        <v>0</v>
      </c>
      <c r="AC14" s="327" t="s">
        <v>0</v>
      </c>
      <c r="AD14" s="138"/>
      <c r="AE14" s="21"/>
      <c r="AF14" s="21"/>
      <c r="AG14" s="21"/>
      <c r="AH14" s="21"/>
      <c r="AI14" s="362">
        <f t="shared" si="0"/>
        <v>75</v>
      </c>
      <c r="AJ14" s="21"/>
      <c r="AK14" s="21"/>
      <c r="AL14" s="21"/>
      <c r="AM14" s="21"/>
      <c r="AN14" s="138"/>
      <c r="AO14" s="138"/>
      <c r="AP14" s="138"/>
      <c r="AQ14" s="138"/>
      <c r="AR14" s="138"/>
      <c r="AS14" s="138"/>
      <c r="AT14" s="138"/>
      <c r="AU14" s="138"/>
      <c r="AV14" s="138"/>
    </row>
    <row r="15" spans="1:48" ht="16" customHeight="1">
      <c r="A15" s="138"/>
      <c r="B15" s="147" t="s">
        <v>0</v>
      </c>
      <c r="C15" s="154" t="s">
        <v>0</v>
      </c>
      <c r="D15" s="149" t="s">
        <v>0</v>
      </c>
      <c r="E15" s="149" t="s">
        <v>0</v>
      </c>
      <c r="F15" s="185" t="s">
        <v>0</v>
      </c>
      <c r="G15" s="186">
        <f>'Datos '!G21</f>
        <v>94.1</v>
      </c>
      <c r="H15" s="218">
        <f>'Datos '!G22</f>
        <v>203</v>
      </c>
      <c r="I15" s="220" t="s">
        <v>0</v>
      </c>
      <c r="J15" s="247" t="s">
        <v>0</v>
      </c>
      <c r="K15" s="248" t="s">
        <v>0</v>
      </c>
      <c r="L15" s="275" t="s">
        <v>0</v>
      </c>
      <c r="M15" s="275" t="s">
        <v>0</v>
      </c>
      <c r="N15" s="276" t="s">
        <v>0</v>
      </c>
      <c r="O15" s="276" t="s">
        <v>0</v>
      </c>
      <c r="P15" s="302" t="s">
        <v>0</v>
      </c>
      <c r="Q15" s="302" t="s">
        <v>0</v>
      </c>
      <c r="R15" s="303" t="s">
        <v>0</v>
      </c>
      <c r="S15" s="303" t="s">
        <v>0</v>
      </c>
      <c r="T15" s="148" t="s">
        <v>0</v>
      </c>
      <c r="U15" s="307" t="s">
        <v>0</v>
      </c>
      <c r="V15" s="308" t="s">
        <v>0</v>
      </c>
      <c r="W15" s="308" t="s">
        <v>0</v>
      </c>
      <c r="X15" s="157" t="s">
        <v>0</v>
      </c>
      <c r="Y15" s="157" t="s">
        <v>0</v>
      </c>
      <c r="Z15" s="321" t="s">
        <v>0</v>
      </c>
      <c r="AA15" s="157" t="s">
        <v>0</v>
      </c>
      <c r="AB15" s="157" t="s">
        <v>0</v>
      </c>
      <c r="AC15" s="326" t="s">
        <v>0</v>
      </c>
      <c r="AD15" s="138"/>
      <c r="AE15" s="336"/>
      <c r="AF15" s="337"/>
      <c r="AG15" s="337"/>
      <c r="AH15" s="337"/>
      <c r="AI15" s="362">
        <f t="shared" si="0"/>
        <v>75</v>
      </c>
      <c r="AJ15" s="21"/>
      <c r="AK15" s="21"/>
      <c r="AL15" s="21"/>
      <c r="AM15" s="21"/>
      <c r="AN15" s="138"/>
      <c r="AO15" s="138"/>
      <c r="AP15" s="138"/>
      <c r="AQ15" s="138"/>
      <c r="AR15" s="138"/>
      <c r="AS15" s="138"/>
      <c r="AT15" s="138"/>
      <c r="AU15" s="138"/>
      <c r="AV15" s="138"/>
    </row>
    <row r="16" spans="1:48" ht="16" customHeight="1">
      <c r="A16" s="138"/>
      <c r="B16" s="161" t="s">
        <v>0</v>
      </c>
      <c r="C16" s="162" t="s">
        <v>0</v>
      </c>
      <c r="D16" s="151" t="s">
        <v>0</v>
      </c>
      <c r="E16" s="151" t="s">
        <v>0</v>
      </c>
      <c r="F16" s="151" t="s">
        <v>0</v>
      </c>
      <c r="G16" s="174">
        <f>'Datos '!G21</f>
        <v>94.1</v>
      </c>
      <c r="H16" s="221">
        <f>'Datos '!G22</f>
        <v>203</v>
      </c>
      <c r="I16" s="151" t="s">
        <v>0</v>
      </c>
      <c r="J16" s="151" t="s">
        <v>0</v>
      </c>
      <c r="K16" s="151" t="s">
        <v>0</v>
      </c>
      <c r="L16" s="151" t="s">
        <v>2</v>
      </c>
      <c r="M16" s="151" t="s">
        <v>0</v>
      </c>
      <c r="N16" s="151" t="s">
        <v>0</v>
      </c>
      <c r="O16" s="151" t="s">
        <v>0</v>
      </c>
      <c r="P16" s="151" t="s">
        <v>0</v>
      </c>
      <c r="Q16" s="151" t="s">
        <v>0</v>
      </c>
      <c r="R16" s="151" t="s">
        <v>0</v>
      </c>
      <c r="S16" s="151" t="s">
        <v>0</v>
      </c>
      <c r="T16" s="148" t="s">
        <v>0</v>
      </c>
      <c r="U16" s="151" t="s">
        <v>0</v>
      </c>
      <c r="V16" s="151" t="s">
        <v>0</v>
      </c>
      <c r="W16" s="151" t="s">
        <v>0</v>
      </c>
      <c r="X16" s="155" t="s">
        <v>0</v>
      </c>
      <c r="Y16" s="155" t="s">
        <v>0</v>
      </c>
      <c r="Z16" s="151" t="s">
        <v>0</v>
      </c>
      <c r="AA16" s="155" t="s">
        <v>0</v>
      </c>
      <c r="AB16" s="162" t="s">
        <v>0</v>
      </c>
      <c r="AC16" s="327" t="s">
        <v>0</v>
      </c>
      <c r="AD16" s="138"/>
      <c r="AE16" s="336"/>
      <c r="AF16" s="337"/>
      <c r="AG16" s="337"/>
      <c r="AH16" s="337"/>
      <c r="AI16" s="362">
        <f t="shared" si="0"/>
        <v>75</v>
      </c>
      <c r="AJ16" s="21"/>
      <c r="AK16" s="21"/>
      <c r="AL16" s="21"/>
      <c r="AM16" s="21"/>
      <c r="AN16" s="138"/>
      <c r="AO16" s="138"/>
      <c r="AP16" s="138"/>
      <c r="AQ16" s="138"/>
      <c r="AR16" s="138"/>
      <c r="AS16" s="138"/>
      <c r="AT16" s="138"/>
      <c r="AU16" s="138"/>
      <c r="AV16" s="138"/>
    </row>
    <row r="17" spans="1:48" ht="16" customHeight="1">
      <c r="A17" s="138"/>
      <c r="B17" s="147" t="s">
        <v>0</v>
      </c>
      <c r="C17" s="163" t="s">
        <v>0</v>
      </c>
      <c r="D17" s="149" t="s">
        <v>0</v>
      </c>
      <c r="E17" s="149" t="s">
        <v>0</v>
      </c>
      <c r="F17" s="148" t="s">
        <v>0</v>
      </c>
      <c r="G17" s="188">
        <f>'Datos '!G11</f>
        <v>224.7</v>
      </c>
      <c r="I17" s="224" t="s">
        <v>0</v>
      </c>
      <c r="J17" s="252" t="s">
        <v>0</v>
      </c>
      <c r="K17" s="254" t="s">
        <v>0</v>
      </c>
      <c r="L17" s="279" t="s">
        <v>2</v>
      </c>
      <c r="M17" s="280" t="s">
        <v>0</v>
      </c>
      <c r="N17" s="281" t="s">
        <v>0</v>
      </c>
      <c r="O17" s="281" t="s">
        <v>0</v>
      </c>
      <c r="P17" s="157" t="s">
        <v>0</v>
      </c>
      <c r="Q17" s="157" t="s">
        <v>0</v>
      </c>
      <c r="R17" s="157" t="s">
        <v>0</v>
      </c>
      <c r="S17" s="157" t="s">
        <v>0</v>
      </c>
      <c r="T17" s="309" t="s">
        <v>0</v>
      </c>
      <c r="U17" s="309" t="s">
        <v>0</v>
      </c>
      <c r="V17" s="310" t="s">
        <v>0</v>
      </c>
      <c r="W17" s="310" t="s">
        <v>0</v>
      </c>
      <c r="X17" s="157" t="s">
        <v>0</v>
      </c>
      <c r="Y17" s="157" t="s">
        <v>0</v>
      </c>
      <c r="Z17" s="157" t="s">
        <v>0</v>
      </c>
      <c r="AA17" s="154" t="s">
        <v>0</v>
      </c>
      <c r="AB17" s="154" t="s">
        <v>0</v>
      </c>
      <c r="AC17" s="326" t="s">
        <v>0</v>
      </c>
      <c r="AD17" s="138"/>
      <c r="AE17" s="431" t="str">
        <f>VLOOKUP(INDEX('(с)'!$B$51:$B$135,'(с)'!$A$136,1),'Datos '!$E$7:$F$91,2,0)</f>
        <v>Chubut</v>
      </c>
      <c r="AF17" s="432"/>
      <c r="AG17" s="432"/>
      <c r="AH17" s="433"/>
      <c r="AI17" s="362">
        <f t="shared" si="0"/>
        <v>75</v>
      </c>
      <c r="AJ17" s="21"/>
      <c r="AK17" s="21"/>
      <c r="AL17" s="21"/>
      <c r="AM17" s="21"/>
      <c r="AN17" s="138"/>
      <c r="AO17" s="138"/>
      <c r="AP17" s="138"/>
      <c r="AQ17" s="138"/>
      <c r="AR17" s="138"/>
      <c r="AS17" s="138"/>
      <c r="AT17" s="138"/>
      <c r="AU17" s="138"/>
      <c r="AV17" s="138"/>
    </row>
    <row r="18" spans="1:48" ht="16" customHeight="1">
      <c r="A18" s="138"/>
      <c r="B18" s="161" t="s">
        <v>0</v>
      </c>
      <c r="C18" s="164" t="s">
        <v>0</v>
      </c>
      <c r="D18" s="151" t="s">
        <v>0</v>
      </c>
      <c r="E18" s="151" t="s">
        <v>0</v>
      </c>
      <c r="F18" s="148" t="s">
        <v>0</v>
      </c>
      <c r="G18" s="189">
        <f>'Datos '!G11</f>
        <v>224.7</v>
      </c>
      <c r="I18" s="151" t="s">
        <v>0</v>
      </c>
      <c r="J18" s="151" t="s">
        <v>0</v>
      </c>
      <c r="K18" s="151" t="s">
        <v>0</v>
      </c>
      <c r="L18" s="151" t="s">
        <v>2</v>
      </c>
      <c r="M18" s="280" t="s">
        <v>0</v>
      </c>
      <c r="N18" s="151" t="s">
        <v>0</v>
      </c>
      <c r="O18" s="151" t="s">
        <v>0</v>
      </c>
      <c r="P18" s="155" t="s">
        <v>0</v>
      </c>
      <c r="Q18" s="155" t="s">
        <v>0</v>
      </c>
      <c r="R18" s="155" t="s">
        <v>0</v>
      </c>
      <c r="S18" s="155" t="s">
        <v>0</v>
      </c>
      <c r="T18" s="151" t="s">
        <v>0</v>
      </c>
      <c r="U18" s="151" t="s">
        <v>0</v>
      </c>
      <c r="V18" s="151" t="s">
        <v>0</v>
      </c>
      <c r="W18" s="151" t="s">
        <v>0</v>
      </c>
      <c r="X18" s="155" t="s">
        <v>0</v>
      </c>
      <c r="Y18" s="155" t="s">
        <v>0</v>
      </c>
      <c r="Z18" s="155" t="s">
        <v>0</v>
      </c>
      <c r="AA18" s="162" t="s">
        <v>0</v>
      </c>
      <c r="AB18" s="156" t="s">
        <v>0</v>
      </c>
      <c r="AC18" s="327" t="s">
        <v>0</v>
      </c>
      <c r="AD18" s="138"/>
      <c r="AE18" s="434">
        <f>VLOOKUP(INDEX('(с)'!$B$51:$B$135,'(с)'!$A$136,1),'Datos '!$E$7:$G$91,3,0)</f>
        <v>224.7</v>
      </c>
      <c r="AF18" s="435"/>
      <c r="AG18" s="435"/>
      <c r="AH18" s="345"/>
      <c r="AI18" s="362">
        <f t="shared" si="0"/>
        <v>75</v>
      </c>
      <c r="AJ18" s="21"/>
      <c r="AK18" s="21"/>
      <c r="AL18" s="21"/>
      <c r="AM18" s="21"/>
      <c r="AN18" s="138"/>
      <c r="AO18" s="138"/>
      <c r="AP18" s="138"/>
      <c r="AQ18" s="138"/>
      <c r="AR18" s="138"/>
      <c r="AS18" s="138"/>
      <c r="AT18" s="138"/>
      <c r="AU18" s="138"/>
      <c r="AV18" s="138"/>
    </row>
    <row r="19" spans="1:48" ht="16" customHeight="1">
      <c r="A19" s="138"/>
      <c r="B19" s="147" t="s">
        <v>0</v>
      </c>
      <c r="C19" s="154" t="s">
        <v>0</v>
      </c>
      <c r="D19" s="163" t="s">
        <v>0</v>
      </c>
      <c r="E19" s="163" t="s">
        <v>0</v>
      </c>
      <c r="F19" s="163" t="s">
        <v>0</v>
      </c>
      <c r="G19" s="190">
        <f>'Datos '!G26</f>
        <v>243.94</v>
      </c>
      <c r="I19" s="148" t="s">
        <v>0</v>
      </c>
      <c r="J19" s="148" t="s">
        <v>0</v>
      </c>
      <c r="K19" s="149" t="s">
        <v>0</v>
      </c>
      <c r="L19" s="163" t="s">
        <v>2</v>
      </c>
      <c r="M19" s="283" t="s">
        <v>0</v>
      </c>
      <c r="N19" s="283" t="s">
        <v>0</v>
      </c>
      <c r="O19" s="283" t="s">
        <v>0</v>
      </c>
      <c r="P19" s="283" t="s">
        <v>0</v>
      </c>
      <c r="Q19" s="283" t="s">
        <v>0</v>
      </c>
      <c r="R19" s="283" t="s">
        <v>0</v>
      </c>
      <c r="S19" s="283" t="s">
        <v>0</v>
      </c>
      <c r="T19" s="266" t="s">
        <v>0</v>
      </c>
      <c r="U19" s="266" t="s">
        <v>0</v>
      </c>
      <c r="V19" s="266" t="s">
        <v>0</v>
      </c>
      <c r="W19" s="266" t="s">
        <v>0</v>
      </c>
      <c r="X19" s="266" t="s">
        <v>0</v>
      </c>
      <c r="Y19" s="266" t="s">
        <v>0</v>
      </c>
      <c r="Z19" s="266" t="s">
        <v>0</v>
      </c>
      <c r="AA19" s="266" t="s">
        <v>0</v>
      </c>
      <c r="AB19" s="266" t="s">
        <v>0</v>
      </c>
      <c r="AC19" s="330" t="s">
        <v>0</v>
      </c>
      <c r="AD19" s="138"/>
      <c r="AE19" s="349" t="s">
        <v>3</v>
      </c>
      <c r="AF19" s="436" t="str">
        <f>IF('(с)'!$A$136&gt;24,"",ROMAN(RANK(AE18,'Datos '!G7:G30)))</f>
        <v>III</v>
      </c>
      <c r="AG19" s="436"/>
      <c r="AH19" s="350"/>
      <c r="AI19" s="362">
        <f t="shared" si="0"/>
        <v>75</v>
      </c>
      <c r="AJ19" s="21"/>
      <c r="AK19" s="21"/>
      <c r="AL19" s="21"/>
      <c r="AM19" s="21"/>
      <c r="AN19" s="138"/>
      <c r="AO19" s="138"/>
      <c r="AP19" s="138"/>
      <c r="AQ19" s="138"/>
      <c r="AR19" s="138"/>
      <c r="AS19" s="138"/>
      <c r="AT19" s="138"/>
      <c r="AU19" s="138"/>
      <c r="AV19" s="138"/>
    </row>
    <row r="20" spans="1:48" ht="16" customHeight="1">
      <c r="A20" s="138"/>
      <c r="B20" s="161" t="s">
        <v>0</v>
      </c>
      <c r="C20" s="162" t="s">
        <v>0</v>
      </c>
      <c r="D20" s="164" t="s">
        <v>0</v>
      </c>
      <c r="E20" s="164" t="s">
        <v>0</v>
      </c>
      <c r="F20" s="164" t="s">
        <v>0</v>
      </c>
      <c r="G20" s="191">
        <f>'Datos '!G26</f>
        <v>243.94</v>
      </c>
      <c r="I20" s="148" t="s">
        <v>0</v>
      </c>
      <c r="J20" s="148" t="s">
        <v>0</v>
      </c>
      <c r="K20" s="151" t="s">
        <v>0</v>
      </c>
      <c r="L20" s="201" t="s">
        <v>2</v>
      </c>
      <c r="M20" s="153" t="s">
        <v>0</v>
      </c>
      <c r="N20" s="166" t="s">
        <v>0</v>
      </c>
      <c r="O20" s="166" t="s">
        <v>0</v>
      </c>
      <c r="P20" s="166" t="s">
        <v>0</v>
      </c>
      <c r="Q20" s="166" t="s">
        <v>0</v>
      </c>
      <c r="R20" s="166" t="s">
        <v>0</v>
      </c>
      <c r="S20" s="166" t="s">
        <v>0</v>
      </c>
      <c r="T20" s="437" t="s">
        <v>4</v>
      </c>
      <c r="U20" s="437"/>
      <c r="V20" s="437"/>
      <c r="W20" s="437"/>
      <c r="X20" s="437"/>
      <c r="Y20" s="437"/>
      <c r="Z20" s="437"/>
      <c r="AA20" s="331" t="s">
        <v>0</v>
      </c>
      <c r="AB20" s="331" t="s">
        <v>0</v>
      </c>
      <c r="AC20" s="332" t="s">
        <v>0</v>
      </c>
      <c r="AD20" s="138"/>
      <c r="AE20" s="351" t="s">
        <v>5</v>
      </c>
      <c r="AF20" s="438">
        <f>IF('(с)'!F147=1,AE18/'(с)'!D150,"")</f>
        <v>8.0817977198324523E-2</v>
      </c>
      <c r="AG20" s="438"/>
      <c r="AH20" s="350"/>
      <c r="AI20" s="362">
        <f t="shared" si="0"/>
        <v>75</v>
      </c>
      <c r="AJ20" s="21"/>
      <c r="AK20" s="21"/>
      <c r="AL20" s="21"/>
      <c r="AM20" s="21"/>
      <c r="AN20" s="138"/>
      <c r="AO20" s="138"/>
      <c r="AP20" s="138"/>
      <c r="AQ20" s="138"/>
      <c r="AR20" s="138"/>
      <c r="AS20" s="138"/>
      <c r="AT20" s="138"/>
      <c r="AU20" s="138"/>
      <c r="AV20" s="138"/>
    </row>
    <row r="21" spans="1:48" ht="16" customHeight="1">
      <c r="A21" s="138"/>
      <c r="B21" s="147" t="s">
        <v>0</v>
      </c>
      <c r="C21" s="154" t="s">
        <v>0</v>
      </c>
      <c r="D21" s="149" t="s">
        <v>0</v>
      </c>
      <c r="E21" s="149" t="s">
        <v>0</v>
      </c>
      <c r="F21" s="192" t="s">
        <v>0</v>
      </c>
      <c r="G21" s="194" t="s">
        <v>0</v>
      </c>
      <c r="H21" s="226">
        <f>'Datos '!G29</f>
        <v>21.48</v>
      </c>
      <c r="J21" s="148" t="s">
        <v>0</v>
      </c>
      <c r="K21" s="148" t="s">
        <v>0</v>
      </c>
      <c r="L21" s="286" t="s">
        <v>0</v>
      </c>
      <c r="M21" s="163" t="s">
        <v>0</v>
      </c>
      <c r="N21" s="425" t="str">
        <f>INDEX('(с)'!C120:D128,'(с)'!C119,1)</f>
        <v>x 1</v>
      </c>
      <c r="O21" s="425"/>
      <c r="P21" s="425"/>
      <c r="Q21" s="287" t="s">
        <v>0</v>
      </c>
      <c r="R21" s="426" t="str">
        <f>"Escala continua (centro = percentil. "&amp;AE26&amp;","</f>
        <v>Escala continua (centro = percentil. 75,</v>
      </c>
      <c r="S21" s="426"/>
      <c r="T21" s="426"/>
      <c r="U21" s="426"/>
      <c r="V21" s="426"/>
      <c r="W21" s="426"/>
      <c r="X21" s="426"/>
      <c r="Y21" s="426"/>
      <c r="Z21" s="426"/>
      <c r="AA21" s="426"/>
      <c r="AB21" s="426"/>
      <c r="AC21" s="325" t="s">
        <v>0</v>
      </c>
      <c r="AD21" s="138"/>
      <c r="AE21" s="138"/>
      <c r="AF21" s="138"/>
      <c r="AG21" s="138"/>
      <c r="AH21" s="138"/>
      <c r="AI21" s="362">
        <f t="shared" si="0"/>
        <v>75</v>
      </c>
      <c r="AJ21" s="21"/>
      <c r="AK21" s="365"/>
      <c r="AL21" s="365"/>
      <c r="AM21" s="365"/>
      <c r="AN21" s="138"/>
      <c r="AO21" s="138"/>
      <c r="AP21" s="138"/>
      <c r="AQ21" s="138"/>
      <c r="AR21" s="138"/>
      <c r="AS21" s="138"/>
      <c r="AT21" s="138"/>
      <c r="AU21" s="138"/>
      <c r="AV21" s="138"/>
    </row>
    <row r="22" spans="1:48" ht="16" customHeight="1">
      <c r="A22" s="138"/>
      <c r="B22" s="161" t="s">
        <v>0</v>
      </c>
      <c r="C22" s="162" t="s">
        <v>0</v>
      </c>
      <c r="D22" s="151" t="s">
        <v>0</v>
      </c>
      <c r="E22" s="151" t="s">
        <v>0</v>
      </c>
      <c r="F22" s="151" t="s">
        <v>0</v>
      </c>
      <c r="G22" s="151" t="s">
        <v>0</v>
      </c>
      <c r="H22" s="191">
        <f>'Datos '!G29</f>
        <v>21.48</v>
      </c>
      <c r="J22" s="148" t="s">
        <v>0</v>
      </c>
      <c r="K22" s="148" t="s">
        <v>0</v>
      </c>
      <c r="L22" s="201" t="s">
        <v>0</v>
      </c>
      <c r="M22" s="153" t="s">
        <v>0</v>
      </c>
      <c r="N22" s="427" t="str">
        <f>INDEX('(с)'!C120:D128,'(с)'!C129,1)</f>
        <v>x 1</v>
      </c>
      <c r="O22" s="427"/>
      <c r="P22" s="427"/>
      <c r="Q22" s="288" t="s">
        <v>0</v>
      </c>
      <c r="R22" s="428" t="s">
        <v>6</v>
      </c>
      <c r="S22" s="428"/>
      <c r="T22" s="428"/>
      <c r="U22" s="428"/>
      <c r="V22" s="428"/>
      <c r="W22" s="428"/>
      <c r="X22" s="428"/>
      <c r="Y22" s="428"/>
      <c r="Z22" s="428"/>
      <c r="AA22" s="428"/>
      <c r="AB22" s="428"/>
      <c r="AC22" s="332" t="s">
        <v>0</v>
      </c>
      <c r="AD22" s="138"/>
      <c r="AE22" s="138"/>
      <c r="AF22" s="138"/>
      <c r="AG22" s="138"/>
      <c r="AH22" s="138"/>
      <c r="AI22" s="362">
        <f t="shared" si="0"/>
        <v>75</v>
      </c>
      <c r="AJ22" s="365"/>
      <c r="AK22" s="365"/>
      <c r="AL22" s="365"/>
      <c r="AM22" s="365"/>
      <c r="AN22" s="138"/>
      <c r="AO22" s="138"/>
      <c r="AP22" s="138"/>
      <c r="AQ22" s="138"/>
      <c r="AR22" s="138"/>
      <c r="AS22" s="138"/>
      <c r="AT22" s="138"/>
      <c r="AU22" s="138"/>
      <c r="AV22" s="138"/>
    </row>
    <row r="23" spans="1:48" ht="5.15" customHeight="1">
      <c r="A23" s="138"/>
      <c r="B23" s="152" t="s">
        <v>0</v>
      </c>
      <c r="C23" s="156" t="s">
        <v>0</v>
      </c>
      <c r="D23" s="153" t="s">
        <v>0</v>
      </c>
      <c r="E23" s="153" t="s">
        <v>0</v>
      </c>
      <c r="F23" s="153" t="s">
        <v>0</v>
      </c>
      <c r="G23" s="153" t="s">
        <v>0</v>
      </c>
      <c r="H23" s="153" t="s">
        <v>0</v>
      </c>
      <c r="I23" s="153" t="s">
        <v>0</v>
      </c>
      <c r="J23" s="153" t="s">
        <v>0</v>
      </c>
      <c r="K23" s="153" t="s">
        <v>0</v>
      </c>
      <c r="L23" s="284" t="s">
        <v>0</v>
      </c>
      <c r="M23" s="153" t="s">
        <v>0</v>
      </c>
      <c r="N23" s="288" t="s">
        <v>0</v>
      </c>
      <c r="O23" s="288" t="s">
        <v>0</v>
      </c>
      <c r="P23" s="288" t="s">
        <v>0</v>
      </c>
      <c r="Q23" s="288" t="s">
        <v>0</v>
      </c>
      <c r="R23" s="304" t="s">
        <v>0</v>
      </c>
      <c r="S23" s="304" t="s">
        <v>0</v>
      </c>
      <c r="T23" s="304" t="s">
        <v>0</v>
      </c>
      <c r="U23" s="304" t="s">
        <v>0</v>
      </c>
      <c r="V23" s="304" t="s">
        <v>0</v>
      </c>
      <c r="W23" s="304" t="s">
        <v>0</v>
      </c>
      <c r="X23" s="304" t="s">
        <v>0</v>
      </c>
      <c r="Y23" s="304" t="s">
        <v>0</v>
      </c>
      <c r="Z23" s="304" t="s">
        <v>0</v>
      </c>
      <c r="AA23" s="304" t="s">
        <v>0</v>
      </c>
      <c r="AB23" s="304" t="s">
        <v>0</v>
      </c>
      <c r="AC23" s="332" t="s">
        <v>0</v>
      </c>
      <c r="AD23" s="138"/>
      <c r="AE23" s="138"/>
      <c r="AF23" s="138"/>
      <c r="AG23" s="138"/>
      <c r="AH23" s="138"/>
      <c r="AI23" s="362"/>
      <c r="AJ23" s="365"/>
      <c r="AK23" s="365"/>
      <c r="AL23" s="365"/>
      <c r="AM23" s="365"/>
      <c r="AN23" s="138"/>
      <c r="AO23" s="138"/>
      <c r="AP23" s="138"/>
      <c r="AQ23" s="138"/>
      <c r="AR23" s="138"/>
      <c r="AS23" s="138"/>
      <c r="AT23" s="138"/>
      <c r="AU23" s="138"/>
      <c r="AV23" s="138"/>
    </row>
    <row r="24" spans="1:48" ht="14.4" customHeight="1">
      <c r="A24" s="138"/>
      <c r="B24" s="147" t="s">
        <v>0</v>
      </c>
      <c r="C24" s="163" t="s">
        <v>0</v>
      </c>
      <c r="D24" s="149" t="s">
        <v>0</v>
      </c>
      <c r="E24" s="149" t="s">
        <v>0</v>
      </c>
      <c r="F24" s="148" t="s">
        <v>0</v>
      </c>
      <c r="G24" s="149" t="s">
        <v>0</v>
      </c>
      <c r="H24" s="148" t="s">
        <v>0</v>
      </c>
      <c r="I24" s="229" t="s">
        <v>0</v>
      </c>
      <c r="J24" s="261" t="s">
        <v>0</v>
      </c>
      <c r="K24" s="262" t="s">
        <v>0</v>
      </c>
      <c r="L24" s="286" t="s">
        <v>0</v>
      </c>
      <c r="M24" s="163" t="s">
        <v>0</v>
      </c>
      <c r="N24" s="289" t="s">
        <v>0</v>
      </c>
      <c r="O24" s="289" t="s">
        <v>0</v>
      </c>
      <c r="P24" s="400" t="str">
        <f>TEXT(V24,"# ### ##0,0")&amp;"  "</f>
        <v xml:space="preserve">0,2  </v>
      </c>
      <c r="Q24" s="400"/>
      <c r="R24" s="400"/>
      <c r="S24" s="400"/>
      <c r="T24" s="400"/>
      <c r="U24" s="137" t="s">
        <v>0</v>
      </c>
      <c r="V24" s="312">
        <f>IF(G38&lt;0,G38,IF(V28&lt;D38,V28,D38))</f>
        <v>0.20200000000000001</v>
      </c>
      <c r="W24" s="312" t="s">
        <v>0</v>
      </c>
      <c r="X24" s="389">
        <f>C38</f>
        <v>307.60000000000002</v>
      </c>
      <c r="Y24" s="312" t="s">
        <v>0</v>
      </c>
      <c r="Z24" s="402" t="str">
        <f>"  "&amp;TEXT(X24,"# ### ##0,0")</f>
        <v xml:space="preserve">  307,6</v>
      </c>
      <c r="AA24" s="402"/>
      <c r="AB24" s="402"/>
      <c r="AC24" s="333" t="s">
        <v>0</v>
      </c>
      <c r="AD24" s="138"/>
      <c r="AE24" s="344" t="s">
        <v>7</v>
      </c>
      <c r="AF24" s="354"/>
      <c r="AG24" s="355"/>
      <c r="AH24" s="356"/>
      <c r="AI24" s="362">
        <f>$AE$26</f>
        <v>75</v>
      </c>
      <c r="AJ24" s="366"/>
      <c r="AK24" s="366"/>
      <c r="AL24" s="366"/>
      <c r="AM24" s="366"/>
      <c r="AN24" s="138"/>
      <c r="AO24" s="138"/>
      <c r="AP24" s="138"/>
      <c r="AQ24" s="138"/>
      <c r="AR24" s="138"/>
      <c r="AS24" s="138"/>
      <c r="AT24" s="138"/>
      <c r="AU24" s="138"/>
      <c r="AV24" s="138"/>
    </row>
    <row r="25" spans="1:48" ht="14.4" customHeight="1">
      <c r="A25" s="138"/>
      <c r="B25" s="161" t="s">
        <v>0</v>
      </c>
      <c r="C25" s="164" t="s">
        <v>0</v>
      </c>
      <c r="D25" s="151" t="s">
        <v>0</v>
      </c>
      <c r="E25" s="151" t="s">
        <v>0</v>
      </c>
      <c r="F25" s="148" t="s">
        <v>0</v>
      </c>
      <c r="G25" s="151" t="s">
        <v>0</v>
      </c>
      <c r="H25" s="148" t="s">
        <v>0</v>
      </c>
      <c r="I25" s="151" t="s">
        <v>0</v>
      </c>
      <c r="J25" s="151" t="s">
        <v>0</v>
      </c>
      <c r="K25" s="151" t="s">
        <v>0</v>
      </c>
      <c r="L25" s="290" t="s">
        <v>0</v>
      </c>
      <c r="M25" s="153" t="s">
        <v>0</v>
      </c>
      <c r="N25" s="289" t="s">
        <v>0</v>
      </c>
      <c r="O25" s="289" t="s">
        <v>0</v>
      </c>
      <c r="P25" s="400" t="str">
        <f>TEXT(V25,"# ### ##0,0")&amp;"  "</f>
        <v xml:space="preserve">37,8  </v>
      </c>
      <c r="Q25" s="400"/>
      <c r="R25" s="400"/>
      <c r="S25" s="400"/>
      <c r="T25" s="400"/>
      <c r="U25" s="294" t="s">
        <v>0</v>
      </c>
      <c r="V25" s="312">
        <f>V24+(V28-V24)/4</f>
        <v>37.770250000000004</v>
      </c>
      <c r="W25" s="312" t="s">
        <v>0</v>
      </c>
      <c r="X25" s="312">
        <f>H38</f>
        <v>243.94</v>
      </c>
      <c r="Y25" s="312" t="s">
        <v>0</v>
      </c>
      <c r="Z25" s="402" t="str">
        <f>"  "&amp;TEXT(X25,"# ### ##0,0")</f>
        <v xml:space="preserve">  243,9</v>
      </c>
      <c r="AA25" s="402"/>
      <c r="AB25" s="402"/>
      <c r="AC25" s="333" t="s">
        <v>0</v>
      </c>
      <c r="AD25" s="138"/>
      <c r="AE25" s="357" t="s">
        <v>8</v>
      </c>
      <c r="AF25" s="358"/>
      <c r="AH25" s="359"/>
      <c r="AI25" s="362">
        <f>$AE$26</f>
        <v>75</v>
      </c>
      <c r="AJ25" s="366"/>
      <c r="AK25" s="366"/>
      <c r="AL25" s="366"/>
      <c r="AM25" s="366"/>
      <c r="AN25" s="138"/>
      <c r="AO25" s="138"/>
      <c r="AP25" s="138"/>
      <c r="AQ25" s="138"/>
      <c r="AR25" s="138"/>
      <c r="AS25" s="138"/>
      <c r="AT25" s="138"/>
      <c r="AU25" s="138"/>
      <c r="AV25" s="138"/>
    </row>
    <row r="26" spans="1:48" ht="14.4" customHeight="1">
      <c r="A26" s="138"/>
      <c r="B26" s="147" t="s">
        <v>0</v>
      </c>
      <c r="C26" s="163" t="s">
        <v>0</v>
      </c>
      <c r="D26" s="163" t="s">
        <v>0</v>
      </c>
      <c r="E26" s="163" t="s">
        <v>0</v>
      </c>
      <c r="F26" s="163" t="s">
        <v>0</v>
      </c>
      <c r="G26" s="149" t="s">
        <v>0</v>
      </c>
      <c r="H26" s="148" t="s">
        <v>0</v>
      </c>
      <c r="I26" s="231" t="s">
        <v>0</v>
      </c>
      <c r="J26" s="263" t="s">
        <v>0</v>
      </c>
      <c r="K26" s="149" t="s">
        <v>0</v>
      </c>
      <c r="L26" s="291" t="s">
        <v>0</v>
      </c>
      <c r="M26" s="163" t="s">
        <v>0</v>
      </c>
      <c r="N26" s="289" t="s">
        <v>0</v>
      </c>
      <c r="O26" s="289" t="s">
        <v>0</v>
      </c>
      <c r="P26" s="400" t="str">
        <f>TEXT(V26,"# ### ##0,0")&amp;"  "</f>
        <v xml:space="preserve">75,3  </v>
      </c>
      <c r="Q26" s="400"/>
      <c r="R26" s="400"/>
      <c r="S26" s="400"/>
      <c r="T26" s="400"/>
      <c r="U26" s="294" t="s">
        <v>0</v>
      </c>
      <c r="V26" s="312">
        <f>V24+(V28-V24)/4*2</f>
        <v>75.33850000000001</v>
      </c>
      <c r="W26" s="312" t="s">
        <v>0</v>
      </c>
      <c r="X26" s="312">
        <f>X25-(X25-V28)/4</f>
        <v>220.57375000000002</v>
      </c>
      <c r="Y26" s="312" t="s">
        <v>0</v>
      </c>
      <c r="Z26" s="402" t="str">
        <f>"  "&amp;TEXT(X26,"# ### ##0,0")</f>
        <v xml:space="preserve">  220,6</v>
      </c>
      <c r="AA26" s="402"/>
      <c r="AB26" s="402"/>
      <c r="AC26" s="333" t="s">
        <v>0</v>
      </c>
      <c r="AD26" s="138"/>
      <c r="AE26" s="361">
        <v>75</v>
      </c>
      <c r="AF26" s="423"/>
      <c r="AG26" s="423"/>
      <c r="AH26" s="424"/>
      <c r="AI26" s="362">
        <f>$AE$26</f>
        <v>75</v>
      </c>
      <c r="AJ26" s="21"/>
      <c r="AK26" s="21"/>
      <c r="AL26" s="21"/>
      <c r="AM26" s="21"/>
      <c r="AN26" s="138"/>
      <c r="AO26" s="138"/>
      <c r="AP26" s="138"/>
      <c r="AQ26" s="138"/>
      <c r="AR26" s="138"/>
      <c r="AS26" s="138"/>
      <c r="AT26" s="138"/>
      <c r="AU26" s="138"/>
      <c r="AV26" s="138"/>
    </row>
    <row r="27" spans="1:48" ht="14.4" customHeight="1">
      <c r="A27" s="138"/>
      <c r="B27" s="152" t="s">
        <v>0</v>
      </c>
      <c r="C27" s="153" t="s">
        <v>0</v>
      </c>
      <c r="D27" s="153" t="s">
        <v>0</v>
      </c>
      <c r="E27" s="153" t="s">
        <v>0</v>
      </c>
      <c r="F27" s="153" t="s">
        <v>0</v>
      </c>
      <c r="G27" s="151" t="s">
        <v>0</v>
      </c>
      <c r="H27" s="148" t="s">
        <v>0</v>
      </c>
      <c r="I27" s="151" t="s">
        <v>0</v>
      </c>
      <c r="J27" s="151" t="s">
        <v>0</v>
      </c>
      <c r="K27" s="151" t="s">
        <v>0</v>
      </c>
      <c r="L27" s="284" t="s">
        <v>0</v>
      </c>
      <c r="M27" s="153" t="s">
        <v>0</v>
      </c>
      <c r="N27" s="289" t="s">
        <v>0</v>
      </c>
      <c r="O27" s="289" t="s">
        <v>0</v>
      </c>
      <c r="P27" s="400" t="str">
        <f>TEXT(V27,"# ### ##0,0")&amp;"  "</f>
        <v xml:space="preserve">112,9  </v>
      </c>
      <c r="Q27" s="400"/>
      <c r="R27" s="400"/>
      <c r="S27" s="400"/>
      <c r="T27" s="400"/>
      <c r="U27" s="294" t="s">
        <v>0</v>
      </c>
      <c r="V27" s="312">
        <f>V24+(V28-V24)/4*3</f>
        <v>112.90675000000002</v>
      </c>
      <c r="W27" s="312" t="s">
        <v>0</v>
      </c>
      <c r="X27" s="312">
        <f>X25-(X25-V28)/4*2</f>
        <v>197.20750000000001</v>
      </c>
      <c r="Y27" s="312" t="s">
        <v>0</v>
      </c>
      <c r="Z27" s="402" t="str">
        <f>"  "&amp;TEXT(X27,"# ### ##0,0")</f>
        <v xml:space="preserve">  197,2</v>
      </c>
      <c r="AA27" s="402"/>
      <c r="AB27" s="402"/>
      <c r="AC27" s="333" t="s">
        <v>0</v>
      </c>
      <c r="AD27" s="138"/>
      <c r="AE27" s="138"/>
      <c r="AF27" s="138"/>
      <c r="AG27" s="138"/>
      <c r="AH27" s="138"/>
      <c r="AI27" s="362">
        <f>$AE$26</f>
        <v>75</v>
      </c>
      <c r="AJ27" s="21"/>
      <c r="AK27" s="21"/>
      <c r="AL27" s="21"/>
      <c r="AM27" s="21"/>
      <c r="AN27" s="138"/>
      <c r="AO27" s="138"/>
      <c r="AP27" s="138"/>
      <c r="AQ27" s="138"/>
      <c r="AR27" s="138"/>
      <c r="AS27" s="138"/>
      <c r="AT27" s="138"/>
      <c r="AU27" s="138"/>
      <c r="AV27" s="138"/>
    </row>
    <row r="28" spans="1:48" ht="14.4" customHeight="1">
      <c r="A28" s="138"/>
      <c r="B28" s="144" t="s">
        <v>0</v>
      </c>
      <c r="C28" s="146" t="s">
        <v>0</v>
      </c>
      <c r="D28" s="146" t="s">
        <v>0</v>
      </c>
      <c r="E28" s="146" t="s">
        <v>0</v>
      </c>
      <c r="F28" s="146" t="s">
        <v>0</v>
      </c>
      <c r="G28" s="146" t="s">
        <v>0</v>
      </c>
      <c r="H28" s="146" t="s">
        <v>0</v>
      </c>
      <c r="I28" s="146" t="s">
        <v>0</v>
      </c>
      <c r="J28" s="146" t="s">
        <v>0</v>
      </c>
      <c r="K28" s="146" t="s">
        <v>0</v>
      </c>
      <c r="L28" s="292" t="s">
        <v>0</v>
      </c>
      <c r="M28" s="267" t="s">
        <v>0</v>
      </c>
      <c r="N28" s="289" t="s">
        <v>0</v>
      </c>
      <c r="O28" s="289" t="s">
        <v>0</v>
      </c>
      <c r="P28" s="400" t="str">
        <f>TEXT(V28,"# ### ##0,0")&amp;"  "</f>
        <v xml:space="preserve">150,5  </v>
      </c>
      <c r="Q28" s="400"/>
      <c r="R28" s="400"/>
      <c r="S28" s="400"/>
      <c r="T28" s="400"/>
      <c r="U28" s="294" t="s">
        <v>0</v>
      </c>
      <c r="V28" s="390">
        <f>F38</f>
        <v>150.47500000000002</v>
      </c>
      <c r="W28" s="391" t="s">
        <v>0</v>
      </c>
      <c r="X28" s="391">
        <f>X25-(X25-V28)/4*3</f>
        <v>173.84125</v>
      </c>
      <c r="Y28" s="312" t="s">
        <v>0</v>
      </c>
      <c r="Z28" s="402" t="str">
        <f>"  "&amp;TEXT(X28,"# ### ##0,0")</f>
        <v xml:space="preserve">  173,8</v>
      </c>
      <c r="AA28" s="402"/>
      <c r="AB28" s="402"/>
      <c r="AC28" s="333" t="s">
        <v>0</v>
      </c>
      <c r="AD28" s="138"/>
      <c r="AE28" s="422" t="s">
        <v>9</v>
      </c>
      <c r="AF28" s="422"/>
      <c r="AG28" s="422"/>
      <c r="AH28" s="138"/>
      <c r="AI28" s="362">
        <f>$AE$26</f>
        <v>75</v>
      </c>
      <c r="AJ28" s="21"/>
      <c r="AK28" s="21"/>
      <c r="AL28" s="21"/>
      <c r="AM28" s="21"/>
      <c r="AN28" s="138"/>
      <c r="AO28" s="138"/>
      <c r="AP28" s="138"/>
      <c r="AQ28" s="138"/>
      <c r="AR28" s="138"/>
      <c r="AS28" s="138"/>
      <c r="AT28" s="138"/>
      <c r="AU28" s="138"/>
      <c r="AV28" s="138"/>
    </row>
    <row r="29" spans="1:48" ht="2.15" customHeight="1">
      <c r="A29" s="138"/>
      <c r="B29" s="165" t="s">
        <v>0</v>
      </c>
      <c r="C29" s="166" t="s">
        <v>0</v>
      </c>
      <c r="D29" s="166" t="s">
        <v>0</v>
      </c>
      <c r="E29" s="166" t="s">
        <v>0</v>
      </c>
      <c r="F29" s="166" t="s">
        <v>0</v>
      </c>
      <c r="G29" s="166" t="s">
        <v>0</v>
      </c>
      <c r="H29" s="166" t="s">
        <v>0</v>
      </c>
      <c r="I29" s="166" t="s">
        <v>0</v>
      </c>
      <c r="J29" s="166" t="s">
        <v>0</v>
      </c>
      <c r="K29" s="166" t="s">
        <v>0</v>
      </c>
      <c r="L29" s="293" t="s">
        <v>0</v>
      </c>
      <c r="M29" s="294" t="s">
        <v>0</v>
      </c>
      <c r="N29" s="403" t="s">
        <v>0</v>
      </c>
      <c r="O29" s="403"/>
      <c r="P29" s="403"/>
      <c r="Q29" s="403"/>
      <c r="R29" s="403"/>
      <c r="S29" s="403"/>
      <c r="T29" s="403"/>
      <c r="U29" s="295" t="s">
        <v>0</v>
      </c>
      <c r="V29" s="145" t="s">
        <v>0</v>
      </c>
      <c r="W29" s="145" t="s">
        <v>0</v>
      </c>
      <c r="X29" s="145" t="s">
        <v>0</v>
      </c>
      <c r="Y29" s="145" t="s">
        <v>0</v>
      </c>
      <c r="Z29" s="145" t="s">
        <v>0</v>
      </c>
      <c r="AA29" s="145" t="s">
        <v>0</v>
      </c>
      <c r="AB29" s="334" t="s">
        <v>0</v>
      </c>
      <c r="AC29" s="333" t="s">
        <v>0</v>
      </c>
      <c r="AD29" s="138"/>
      <c r="AE29" s="422"/>
      <c r="AF29" s="422"/>
      <c r="AG29" s="422"/>
      <c r="AH29" s="21"/>
      <c r="AI29" s="367"/>
      <c r="AJ29" s="21"/>
      <c r="AK29" s="21"/>
      <c r="AL29" s="21"/>
      <c r="AM29" s="21"/>
      <c r="AN29" s="138"/>
      <c r="AO29" s="138"/>
      <c r="AP29" s="138"/>
      <c r="AQ29" s="138"/>
      <c r="AR29" s="138"/>
      <c r="AS29" s="138"/>
      <c r="AT29" s="138"/>
      <c r="AU29" s="138"/>
      <c r="AV29" s="138"/>
    </row>
    <row r="30" spans="1:48" ht="9.9" customHeight="1">
      <c r="A30" s="138"/>
      <c r="B30" s="167" t="s">
        <v>0</v>
      </c>
      <c r="C30" s="168" t="s">
        <v>0</v>
      </c>
      <c r="D30" s="168" t="s">
        <v>0</v>
      </c>
      <c r="E30" s="168"/>
      <c r="F30" s="168" t="s">
        <v>0</v>
      </c>
      <c r="G30" s="168" t="s">
        <v>0</v>
      </c>
      <c r="H30" s="168" t="s">
        <v>0</v>
      </c>
      <c r="I30" s="168" t="s">
        <v>0</v>
      </c>
      <c r="J30" s="168" t="s">
        <v>0</v>
      </c>
      <c r="K30" s="168" t="s">
        <v>0</v>
      </c>
      <c r="L30" s="296" t="s">
        <v>0</v>
      </c>
      <c r="M30" s="168" t="s">
        <v>0</v>
      </c>
      <c r="N30" s="297" t="s">
        <v>0</v>
      </c>
      <c r="O30" s="297"/>
      <c r="P30" s="297" t="s">
        <v>0</v>
      </c>
      <c r="Q30" s="297"/>
      <c r="R30" s="297" t="s">
        <v>0</v>
      </c>
      <c r="S30" s="297"/>
      <c r="T30" s="297" t="s">
        <v>0</v>
      </c>
      <c r="U30" s="297"/>
      <c r="V30" s="297" t="s">
        <v>0</v>
      </c>
      <c r="W30" s="297"/>
      <c r="X30" s="297" t="s">
        <v>0</v>
      </c>
      <c r="Y30" s="297"/>
      <c r="Z30" s="297" t="s">
        <v>0</v>
      </c>
      <c r="AA30" s="297" t="s">
        <v>0</v>
      </c>
      <c r="AB30" s="297" t="s">
        <v>0</v>
      </c>
      <c r="AC30" s="335" t="s">
        <v>0</v>
      </c>
      <c r="AD30" s="138"/>
      <c r="AE30" s="422"/>
      <c r="AF30" s="422"/>
      <c r="AG30" s="422"/>
      <c r="AH30" s="138"/>
      <c r="AI30" s="367"/>
      <c r="AJ30" s="21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</row>
    <row r="31" spans="1:48" ht="32.15" customHeight="1">
      <c r="A31" s="138"/>
      <c r="B31" s="169" t="s">
        <v>10</v>
      </c>
      <c r="C31" s="169"/>
      <c r="D31" s="138"/>
      <c r="E31" s="138"/>
      <c r="F31" s="138"/>
      <c r="G31" s="138"/>
      <c r="H31" s="138"/>
      <c r="I31" s="138"/>
      <c r="J31" s="138"/>
      <c r="K31" s="138"/>
      <c r="L31" s="21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367"/>
      <c r="AJ31" s="21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</row>
    <row r="32" spans="1:48" ht="27" customHeight="1">
      <c r="A32" s="138"/>
      <c r="B32" s="169" t="s">
        <v>11</v>
      </c>
      <c r="C32" s="169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21"/>
      <c r="AJ32" s="21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</row>
    <row r="33" spans="1:48" ht="27" customHeight="1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21"/>
      <c r="AJ33" s="21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</row>
    <row r="34" spans="1:48" ht="27" customHeight="1">
      <c r="A34" s="138"/>
      <c r="B34" s="138"/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</row>
    <row r="35" spans="1:48" ht="27" customHeight="1">
      <c r="A35" s="138"/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</row>
    <row r="36" spans="1:48" ht="27" customHeight="1">
      <c r="A36" s="138"/>
      <c r="B36" s="138"/>
      <c r="C36" s="138"/>
      <c r="D36" s="170"/>
      <c r="E36" s="170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</row>
    <row r="37" spans="1:48" ht="27" customHeight="1">
      <c r="A37" s="138"/>
      <c r="B37" s="138"/>
      <c r="C37" s="171" t="s">
        <v>12</v>
      </c>
      <c r="D37" s="172" t="s">
        <v>13</v>
      </c>
      <c r="E37" s="172"/>
      <c r="F37" s="196" t="s">
        <v>14</v>
      </c>
      <c r="G37" s="172" t="s">
        <v>15</v>
      </c>
      <c r="H37" s="171" t="s">
        <v>16</v>
      </c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</row>
    <row r="38" spans="1:48" ht="27" customHeight="1">
      <c r="A38" s="138"/>
      <c r="B38" s="138"/>
      <c r="C38" s="172">
        <f>INDEX('Datos '!$G$1:$G$3,2,1)</f>
        <v>307.60000000000002</v>
      </c>
      <c r="D38" s="172">
        <f>INDEX('Datos '!$G$1:$G$3,1,1)</f>
        <v>0.20200000000000001</v>
      </c>
      <c r="E38" s="172"/>
      <c r="F38" s="172">
        <f>PERCENTILE('Datos '!$G$7:$G$30,$AE$26/100)</f>
        <v>150.47500000000002</v>
      </c>
      <c r="G38" s="172">
        <f>'Datos '!G4</f>
        <v>0.20200000000000001</v>
      </c>
      <c r="H38" s="172">
        <f>'Datos '!I2</f>
        <v>243.94</v>
      </c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</row>
    <row r="39" spans="1:48" ht="27" customHeight="1">
      <c r="A39" s="138"/>
      <c r="B39" s="138"/>
      <c r="C39" s="79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</row>
    <row r="40" spans="1:48" ht="27" customHeight="1">
      <c r="A40" s="138"/>
      <c r="B40" s="138"/>
      <c r="C40" s="79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</row>
    <row r="41" spans="1:48" ht="27" customHeight="1">
      <c r="A41" s="138"/>
      <c r="B41" s="138"/>
      <c r="C41" s="79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</row>
    <row r="42" spans="1:48" ht="27" customHeight="1">
      <c r="A42" s="138"/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</row>
  </sheetData>
  <sheetProtection sheet="1" objects="1" scenarios="1"/>
  <mergeCells count="26">
    <mergeCell ref="R22:AB22"/>
    <mergeCell ref="P24:T24"/>
    <mergeCell ref="Z24:AB24"/>
    <mergeCell ref="AE5:AH5"/>
    <mergeCell ref="AE6:AG6"/>
    <mergeCell ref="AE17:AH17"/>
    <mergeCell ref="AE18:AG18"/>
    <mergeCell ref="AF19:AG19"/>
    <mergeCell ref="T20:Z20"/>
    <mergeCell ref="AF20:AG20"/>
    <mergeCell ref="P28:T28"/>
    <mergeCell ref="Z28:AB28"/>
    <mergeCell ref="N29:T29"/>
    <mergeCell ref="AE7:AH9"/>
    <mergeCell ref="AE10:AH11"/>
    <mergeCell ref="AE28:AG30"/>
    <mergeCell ref="P25:T25"/>
    <mergeCell ref="Z25:AB25"/>
    <mergeCell ref="P26:T26"/>
    <mergeCell ref="Z26:AB26"/>
    <mergeCell ref="AF26:AH26"/>
    <mergeCell ref="P27:T27"/>
    <mergeCell ref="Z27:AB27"/>
    <mergeCell ref="N21:P21"/>
    <mergeCell ref="R21:AB21"/>
    <mergeCell ref="N22:P22"/>
  </mergeCells>
  <conditionalFormatting sqref="J5:AB28 I5:I20 I23:I28 F21:H28 F5:G20 H5:H16">
    <cfRule type="cellIs" dxfId="18" priority="2" operator="equal">
      <formula>0</formula>
    </cfRule>
  </conditionalFormatting>
  <conditionalFormatting sqref="F5:K22 V25:X28 V24">
    <cfRule type="colorScale" priority="3">
      <colorScale>
        <cfvo type="num" val="$V$24"/>
        <cfvo type="formula" val="$F$38"/>
        <cfvo type="formula" val="$H$38"/>
        <color theme="0"/>
        <color theme="5" tint="0.59999389629810485"/>
        <color theme="5" tint="-0.249977111117893"/>
      </colorScale>
    </cfRule>
  </conditionalFormatting>
  <conditionalFormatting sqref="F5:K22 V24:X28">
    <cfRule type="cellIs" dxfId="17" priority="1" operator="equal">
      <formula>$X$24</formula>
    </cfRule>
  </conditionalFormatting>
  <conditionalFormatting sqref="F5:K22">
    <cfRule type="cellIs" dxfId="16" priority="4" stopIfTrue="1" operator="greaterThan">
      <formula>$X$27</formula>
    </cfRule>
  </conditionalFormatting>
  <dataValidations count="1">
    <dataValidation type="list" allowBlank="1" showInputMessage="1" showErrorMessage="1" sqref="AE26" xr:uid="{00000000-0002-0000-0200-000000000000}">
      <formula1>"5,10,25,50,75,90,95"</formula1>
    </dataValidation>
  </dataValidations>
  <printOptions horizontalCentered="1" verticalCentered="1"/>
  <pageMargins left="0.5" right="0.5" top="0.5" bottom="0.5" header="0.5" footer="0.5"/>
  <pageSetup paperSize="9" scale="115" orientation="landscape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33839" r:id="rId3" name="Drop Down 2049">
              <controlPr defaultSize="0" autoLine="0" autoPict="0">
                <anchor moveWithCells="1">
                  <from>
                    <xdr:col>5</xdr:col>
                    <xdr:colOff>19050</xdr:colOff>
                    <xdr:row>30</xdr:row>
                    <xdr:rowOff>69850</xdr:rowOff>
                  </from>
                  <to>
                    <xdr:col>25</xdr:col>
                    <xdr:colOff>31750</xdr:colOff>
                    <xdr:row>30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840" r:id="rId4" name="Drop Down 2050">
              <controlPr defaultSize="0" autoLine="0" autoPict="0">
                <anchor moveWithCells="1">
                  <from>
                    <xdr:col>30</xdr:col>
                    <xdr:colOff>6350</xdr:colOff>
                    <xdr:row>13</xdr:row>
                    <xdr:rowOff>101600</xdr:rowOff>
                  </from>
                  <to>
                    <xdr:col>33</xdr:col>
                    <xdr:colOff>215900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841" r:id="rId5" name="Drop Down 2051">
              <controlPr defaultSize="0" autoLine="0" autoPict="0">
                <anchor moveWithCells="1">
                  <from>
                    <xdr:col>5</xdr:col>
                    <xdr:colOff>19050</xdr:colOff>
                    <xdr:row>31</xdr:row>
                    <xdr:rowOff>25400</xdr:rowOff>
                  </from>
                  <to>
                    <xdr:col>25</xdr:col>
                    <xdr:colOff>31750</xdr:colOff>
                    <xdr:row>31</xdr:row>
                    <xdr:rowOff>234950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842" r:id="rId6" name="Drop Down 2052">
              <controlPr defaultSize="0" autoLine="0" autoPict="0">
                <anchor moveWithCells="1">
                  <from>
                    <xdr:col>25</xdr:col>
                    <xdr:colOff>69850</xdr:colOff>
                    <xdr:row>30</xdr:row>
                    <xdr:rowOff>76200</xdr:rowOff>
                  </from>
                  <to>
                    <xdr:col>27</xdr:col>
                    <xdr:colOff>82550</xdr:colOff>
                    <xdr:row>30</xdr:row>
                    <xdr:rowOff>292100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843" r:id="rId7" name="Drop Down 2053">
              <controlPr defaultSize="0" autoLine="0" autoPict="0">
                <anchor moveWithCells="1">
                  <from>
                    <xdr:col>25</xdr:col>
                    <xdr:colOff>69850</xdr:colOff>
                    <xdr:row>31</xdr:row>
                    <xdr:rowOff>19050</xdr:rowOff>
                  </from>
                  <to>
                    <xdr:col>27</xdr:col>
                    <xdr:colOff>88900</xdr:colOff>
                    <xdr:row>31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844" r:id="rId8" name="Spinner 2054">
              <controlPr defaultSize="0" print="0" autoPict="0">
                <anchor moveWithCells="1">
                  <from>
                    <xdr:col>27</xdr:col>
                    <xdr:colOff>127000</xdr:colOff>
                    <xdr:row>30</xdr:row>
                    <xdr:rowOff>38100</xdr:rowOff>
                  </from>
                  <to>
                    <xdr:col>29</xdr:col>
                    <xdr:colOff>12700</xdr:colOff>
                    <xdr:row>31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851" r:id="rId9" name="Drop Down 2061">
              <controlPr defaultSize="0" autoLine="0" autoPict="0">
                <anchor moveWithCells="1">
                  <from>
                    <xdr:col>30</xdr:col>
                    <xdr:colOff>0</xdr:colOff>
                    <xdr:row>3</xdr:row>
                    <xdr:rowOff>69850</xdr:rowOff>
                  </from>
                  <to>
                    <xdr:col>33</xdr:col>
                    <xdr:colOff>215900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891" r:id="rId10" name="Drop Down 2055">
              <controlPr defaultSize="0" autoLine="0" autoPict="0">
                <anchor moveWithCells="1">
                  <from>
                    <xdr:col>30</xdr:col>
                    <xdr:colOff>0</xdr:colOff>
                    <xdr:row>30</xdr:row>
                    <xdr:rowOff>50800</xdr:rowOff>
                  </from>
                  <to>
                    <xdr:col>34</xdr:col>
                    <xdr:colOff>31750</xdr:colOff>
                    <xdr:row>30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892" r:id="rId11" name="Drop Down 2056">
              <controlPr defaultSize="0" autoLine="0" autoPict="0">
                <anchor moveWithCells="1">
                  <from>
                    <xdr:col>30</xdr:col>
                    <xdr:colOff>0</xdr:colOff>
                    <xdr:row>30</xdr:row>
                    <xdr:rowOff>330200</xdr:rowOff>
                  </from>
                  <to>
                    <xdr:col>34</xdr:col>
                    <xdr:colOff>44450</xdr:colOff>
                    <xdr:row>31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F26C"/>
  </sheetPr>
  <dimension ref="A1:IM40"/>
  <sheetViews>
    <sheetView zoomScale="70" zoomScaleNormal="70" zoomScaleSheetLayoutView="100" workbookViewId="0">
      <selection activeCell="D7" sqref="D7"/>
    </sheetView>
  </sheetViews>
  <sheetFormatPr defaultColWidth="4.90625" defaultRowHeight="27" customHeight="1"/>
  <cols>
    <col min="1" max="1" width="1.08984375" style="137" customWidth="1"/>
    <col min="2" max="2" width="4.6328125" style="137" customWidth="1"/>
    <col min="3" max="4" width="5.54296875" style="137" customWidth="1"/>
    <col min="5" max="5" width="0.453125" style="137" customWidth="1"/>
    <col min="6" max="11" width="5.08984375" style="137" customWidth="1"/>
    <col min="12" max="12" width="5.54296875" style="137" customWidth="1"/>
    <col min="13" max="13" width="0.453125" style="137" customWidth="1"/>
    <col min="14" max="14" width="5.54296875" style="137" customWidth="1"/>
    <col min="15" max="15" width="0.453125" style="137" customWidth="1"/>
    <col min="16" max="16" width="5.54296875" style="137" customWidth="1"/>
    <col min="17" max="17" width="0.453125" style="137" customWidth="1"/>
    <col min="18" max="18" width="5.54296875" style="137" customWidth="1"/>
    <col min="19" max="19" width="0.453125" style="137" customWidth="1"/>
    <col min="20" max="20" width="5.54296875" style="137" customWidth="1"/>
    <col min="21" max="21" width="0.453125" style="137" customWidth="1"/>
    <col min="22" max="22" width="5.54296875" style="137" customWidth="1"/>
    <col min="23" max="23" width="0.453125" style="137" customWidth="1"/>
    <col min="24" max="24" width="5.54296875" style="137" customWidth="1"/>
    <col min="25" max="25" width="0.453125" style="137" customWidth="1"/>
    <col min="26" max="26" width="5.54296875" style="137" customWidth="1"/>
    <col min="27" max="27" width="4.453125" style="137" customWidth="1"/>
    <col min="28" max="28" width="5.36328125" style="137" customWidth="1"/>
    <col min="29" max="29" width="1.6328125" style="137" customWidth="1"/>
    <col min="30" max="30" width="1.36328125" style="137" customWidth="1"/>
    <col min="31" max="31" width="8.81640625" style="137" customWidth="1"/>
    <col min="32" max="32" width="4.453125" style="137" customWidth="1"/>
    <col min="33" max="33" width="4.90625" style="137"/>
    <col min="34" max="34" width="6.08984375" style="137" customWidth="1"/>
    <col min="35" max="36" width="4.90625" style="137"/>
    <col min="37" max="37" width="8.90625" style="137" bestFit="1" customWidth="1"/>
    <col min="38" max="48" width="4.90625" style="137"/>
    <col min="49" max="60" width="4.90625" style="138"/>
    <col min="61" max="247" width="4.90625" style="137"/>
  </cols>
  <sheetData>
    <row r="1" spans="1:48" ht="6" customHeight="1">
      <c r="A1" s="138"/>
      <c r="B1" s="138"/>
      <c r="C1" s="138"/>
      <c r="D1" s="138"/>
      <c r="E1" s="138"/>
      <c r="F1" s="138"/>
      <c r="G1" s="138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21"/>
      <c r="AJ1" s="21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8"/>
      <c r="AV1" s="138"/>
    </row>
    <row r="2" spans="1:48" ht="15.9" customHeight="1">
      <c r="A2" s="138"/>
      <c r="B2" s="139"/>
      <c r="C2" s="140"/>
      <c r="D2" s="140"/>
      <c r="E2" s="140"/>
      <c r="F2" s="140"/>
      <c r="G2" s="140"/>
      <c r="H2" s="198"/>
      <c r="I2" s="140"/>
      <c r="J2" s="233"/>
      <c r="K2" s="233"/>
      <c r="L2" s="264" t="str">
        <f>INDEX('Datos '!H6:DZ6,1,'(с)'!A50)</f>
        <v>Superficie (mil km²)</v>
      </c>
      <c r="M2" s="264"/>
      <c r="N2" s="265"/>
      <c r="O2" s="265"/>
      <c r="P2" s="233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323"/>
      <c r="AD2" s="138"/>
      <c r="AE2" s="338"/>
      <c r="AF2" s="337"/>
      <c r="AG2" s="337"/>
      <c r="AH2" s="337"/>
      <c r="AI2" s="337"/>
      <c r="AJ2" s="21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</row>
    <row r="3" spans="1:48" ht="17.149999999999999" customHeight="1">
      <c r="A3" s="138"/>
      <c r="B3" s="141"/>
      <c r="C3" s="142"/>
      <c r="D3" s="143"/>
      <c r="E3" s="143"/>
      <c r="F3" s="143"/>
      <c r="G3" s="143"/>
      <c r="H3" s="143"/>
      <c r="I3" s="143"/>
      <c r="J3" s="143"/>
      <c r="K3" s="143"/>
      <c r="L3" s="266" t="str">
        <f>INDEX('Datos '!H6:DZ6,1,'(с)'!A137)</f>
        <v xml:space="preserve"> ============ </v>
      </c>
      <c r="M3" s="266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324"/>
      <c r="AD3" s="138"/>
      <c r="AE3" s="338" t="s">
        <v>1</v>
      </c>
      <c r="AF3" s="339"/>
      <c r="AG3" s="340"/>
      <c r="AH3" s="340"/>
      <c r="AI3" s="337"/>
      <c r="AJ3" s="21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</row>
    <row r="4" spans="1:48" ht="11.15" customHeight="1">
      <c r="A4" s="138"/>
      <c r="B4" s="144" t="s">
        <v>0</v>
      </c>
      <c r="C4" s="145" t="s">
        <v>0</v>
      </c>
      <c r="D4" s="146" t="s">
        <v>0</v>
      </c>
      <c r="E4" s="146" t="s">
        <v>0</v>
      </c>
      <c r="F4" s="146" t="s">
        <v>0</v>
      </c>
      <c r="G4" s="146" t="s">
        <v>0</v>
      </c>
      <c r="H4" s="146" t="s">
        <v>0</v>
      </c>
      <c r="I4" s="146" t="s">
        <v>0</v>
      </c>
      <c r="J4" s="146" t="s">
        <v>0</v>
      </c>
      <c r="K4" s="146" t="s">
        <v>0</v>
      </c>
      <c r="L4" s="267" t="s">
        <v>0</v>
      </c>
      <c r="M4" s="267" t="s">
        <v>0</v>
      </c>
      <c r="N4" s="146" t="s">
        <v>0</v>
      </c>
      <c r="O4" s="146" t="s">
        <v>0</v>
      </c>
      <c r="P4" s="146" t="s">
        <v>0</v>
      </c>
      <c r="Q4" s="146" t="s">
        <v>0</v>
      </c>
      <c r="R4" s="146" t="s">
        <v>0</v>
      </c>
      <c r="S4" s="146" t="s">
        <v>0</v>
      </c>
      <c r="T4" s="146" t="s">
        <v>0</v>
      </c>
      <c r="U4" s="146" t="s">
        <v>0</v>
      </c>
      <c r="V4" s="146" t="s">
        <v>0</v>
      </c>
      <c r="W4" s="146" t="s">
        <v>0</v>
      </c>
      <c r="X4" s="146" t="s">
        <v>0</v>
      </c>
      <c r="Y4" s="146" t="s">
        <v>0</v>
      </c>
      <c r="Z4" s="146" t="s">
        <v>0</v>
      </c>
      <c r="AA4" s="146" t="s">
        <v>0</v>
      </c>
      <c r="AB4" s="146" t="s">
        <v>0</v>
      </c>
      <c r="AC4" s="325" t="s">
        <v>0</v>
      </c>
      <c r="AD4" s="138"/>
      <c r="AE4" s="341"/>
      <c r="AF4" s="336"/>
      <c r="AG4" s="337"/>
      <c r="AH4" s="337"/>
      <c r="AI4" s="362">
        <f t="shared" ref="AI4:AI22" si="0">$AE$22</f>
        <v>50</v>
      </c>
      <c r="AJ4" s="21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</row>
    <row r="5" spans="1:48" ht="16" customHeight="1">
      <c r="A5" s="138"/>
      <c r="B5" s="147" t="s">
        <v>0</v>
      </c>
      <c r="C5" s="148"/>
      <c r="D5" s="149" t="s">
        <v>0</v>
      </c>
      <c r="E5" s="149" t="s">
        <v>0</v>
      </c>
      <c r="F5" s="149" t="s">
        <v>0</v>
      </c>
      <c r="G5" s="173">
        <f>'Datos '!G16</f>
        <v>53.2</v>
      </c>
      <c r="H5" s="199">
        <f>'Datos '!G23</f>
        <v>155.5</v>
      </c>
      <c r="I5" s="149" t="s">
        <v>0</v>
      </c>
      <c r="J5" s="149" t="s">
        <v>0</v>
      </c>
      <c r="K5" s="149" t="s">
        <v>0</v>
      </c>
      <c r="L5" s="163" t="s">
        <v>2</v>
      </c>
      <c r="M5" s="163" t="s">
        <v>0</v>
      </c>
      <c r="N5" s="163" t="s">
        <v>0</v>
      </c>
      <c r="O5" s="163" t="s">
        <v>0</v>
      </c>
      <c r="P5" s="163" t="s">
        <v>0</v>
      </c>
      <c r="Q5" s="163" t="s">
        <v>0</v>
      </c>
      <c r="R5" s="163" t="s">
        <v>0</v>
      </c>
      <c r="S5" s="163" t="s">
        <v>0</v>
      </c>
      <c r="T5" s="163" t="s">
        <v>0</v>
      </c>
      <c r="U5" s="163" t="s">
        <v>0</v>
      </c>
      <c r="V5" s="163" t="s">
        <v>0</v>
      </c>
      <c r="W5" s="163" t="s">
        <v>0</v>
      </c>
      <c r="X5" s="163" t="s">
        <v>0</v>
      </c>
      <c r="Y5" s="163" t="s">
        <v>0</v>
      </c>
      <c r="Z5" s="154" t="s">
        <v>0</v>
      </c>
      <c r="AA5" s="163" t="s">
        <v>0</v>
      </c>
      <c r="AB5" s="163" t="s">
        <v>0</v>
      </c>
      <c r="AC5" s="326" t="s">
        <v>0</v>
      </c>
      <c r="AD5" s="138"/>
      <c r="AE5" s="429"/>
      <c r="AF5" s="429"/>
      <c r="AG5" s="429"/>
      <c r="AH5" s="429"/>
      <c r="AI5" s="362">
        <f t="shared" si="0"/>
        <v>50</v>
      </c>
      <c r="AJ5" s="21"/>
      <c r="AK5" s="138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</row>
    <row r="6" spans="1:48" ht="16" customHeight="1">
      <c r="A6" s="138"/>
      <c r="B6" s="150" t="s">
        <v>0</v>
      </c>
      <c r="C6" s="148"/>
      <c r="D6" s="151" t="s">
        <v>0</v>
      </c>
      <c r="E6" s="151" t="s">
        <v>0</v>
      </c>
      <c r="F6" s="151" t="s">
        <v>0</v>
      </c>
      <c r="G6" s="174">
        <f>'Datos '!G16</f>
        <v>53.2</v>
      </c>
      <c r="H6" s="201">
        <f>'Datos '!G23</f>
        <v>155.5</v>
      </c>
      <c r="I6" s="151" t="s">
        <v>0</v>
      </c>
      <c r="J6" s="234" t="s">
        <v>0</v>
      </c>
      <c r="K6" s="153" t="s">
        <v>0</v>
      </c>
      <c r="L6" s="153" t="s">
        <v>0</v>
      </c>
      <c r="M6" s="153" t="s">
        <v>0</v>
      </c>
      <c r="N6" s="153" t="s">
        <v>0</v>
      </c>
      <c r="O6" s="153" t="s">
        <v>0</v>
      </c>
      <c r="P6" s="153" t="s">
        <v>0</v>
      </c>
      <c r="Q6" s="153" t="s">
        <v>0</v>
      </c>
      <c r="R6" s="153" t="s">
        <v>0</v>
      </c>
      <c r="S6" s="153" t="s">
        <v>0</v>
      </c>
      <c r="T6" s="153" t="s">
        <v>0</v>
      </c>
      <c r="U6" s="153" t="s">
        <v>0</v>
      </c>
      <c r="V6" s="153" t="s">
        <v>0</v>
      </c>
      <c r="W6" s="153" t="s">
        <v>0</v>
      </c>
      <c r="X6" s="153" t="s">
        <v>0</v>
      </c>
      <c r="Y6" s="153" t="s">
        <v>0</v>
      </c>
      <c r="Z6" s="156" t="s">
        <v>0</v>
      </c>
      <c r="AA6" s="153" t="s">
        <v>0</v>
      </c>
      <c r="AB6" s="153" t="s">
        <v>0</v>
      </c>
      <c r="AC6" s="327" t="s">
        <v>0</v>
      </c>
      <c r="AD6" s="138"/>
      <c r="AE6" s="430"/>
      <c r="AF6" s="430"/>
      <c r="AG6" s="430"/>
      <c r="AH6" s="343"/>
      <c r="AI6" s="362">
        <f t="shared" si="0"/>
        <v>50</v>
      </c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</row>
    <row r="7" spans="1:48" ht="16" customHeight="1">
      <c r="A7" s="138"/>
      <c r="B7" s="147" t="s">
        <v>0</v>
      </c>
      <c r="C7" s="154" t="s">
        <v>0</v>
      </c>
      <c r="D7" s="154" t="s">
        <v>0</v>
      </c>
      <c r="E7" s="154" t="s">
        <v>0</v>
      </c>
      <c r="F7" s="157" t="s">
        <v>0</v>
      </c>
      <c r="G7" s="175">
        <f>'Datos '!G9</f>
        <v>102.6</v>
      </c>
      <c r="H7" s="203">
        <f>'Datos '!G30</f>
        <v>22.5</v>
      </c>
      <c r="I7" s="204">
        <f>'Datos '!G15</f>
        <v>72.099999999999994</v>
      </c>
      <c r="J7" s="157" t="s">
        <v>0</v>
      </c>
      <c r="K7" s="235">
        <f>'Datos '!G20</f>
        <v>29.8</v>
      </c>
      <c r="L7" s="157" t="s">
        <v>0</v>
      </c>
      <c r="M7" s="157" t="s">
        <v>0</v>
      </c>
      <c r="N7" s="222" t="s">
        <v>0</v>
      </c>
      <c r="O7" s="298" t="s">
        <v>0</v>
      </c>
      <c r="P7" s="299" t="s">
        <v>0</v>
      </c>
      <c r="Q7" s="299" t="s">
        <v>0</v>
      </c>
      <c r="R7" s="299" t="s">
        <v>0</v>
      </c>
      <c r="S7" s="299" t="s">
        <v>0</v>
      </c>
      <c r="T7" s="299" t="s">
        <v>0</v>
      </c>
      <c r="U7" s="299" t="s">
        <v>0</v>
      </c>
      <c r="V7" s="299" t="s">
        <v>0</v>
      </c>
      <c r="W7" s="157" t="s">
        <v>0</v>
      </c>
      <c r="X7" s="313" t="s">
        <v>0</v>
      </c>
      <c r="Y7" s="313" t="s">
        <v>0</v>
      </c>
      <c r="Z7" s="148" t="s">
        <v>0</v>
      </c>
      <c r="AA7" s="157" t="s">
        <v>0</v>
      </c>
      <c r="AB7" s="154" t="s">
        <v>0</v>
      </c>
      <c r="AC7" s="326" t="s">
        <v>0</v>
      </c>
      <c r="AD7" s="138"/>
      <c r="AE7" s="404" t="str">
        <f>VLOOKUP('(с)'!C140,'(с)'!A141:C152,3,0)</f>
        <v>Max (Provincia de Buenos Aires)</v>
      </c>
      <c r="AF7" s="405"/>
      <c r="AG7" s="405"/>
      <c r="AH7" s="406"/>
      <c r="AI7" s="362">
        <f t="shared" si="0"/>
        <v>50</v>
      </c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</row>
    <row r="8" spans="1:48" ht="16" customHeight="1">
      <c r="A8" s="138"/>
      <c r="B8" s="152" t="s">
        <v>0</v>
      </c>
      <c r="C8" s="155" t="s">
        <v>0</v>
      </c>
      <c r="D8" s="155" t="s">
        <v>0</v>
      </c>
      <c r="E8" s="155" t="s">
        <v>0</v>
      </c>
      <c r="F8" s="155" t="s">
        <v>0</v>
      </c>
      <c r="G8" s="174">
        <f>'Datos '!G9</f>
        <v>102.6</v>
      </c>
      <c r="H8" s="151">
        <f>'Datos '!G30</f>
        <v>22.5</v>
      </c>
      <c r="I8" s="201">
        <f>'Datos '!G15</f>
        <v>72.099999999999994</v>
      </c>
      <c r="J8" s="155" t="s">
        <v>0</v>
      </c>
      <c r="K8" s="191">
        <f>'Datos '!G20</f>
        <v>29.8</v>
      </c>
      <c r="L8" s="155" t="s">
        <v>0</v>
      </c>
      <c r="M8" s="155" t="s">
        <v>0</v>
      </c>
      <c r="N8" s="268" t="s">
        <v>0</v>
      </c>
      <c r="O8" s="151" t="s">
        <v>0</v>
      </c>
      <c r="P8" s="299" t="s">
        <v>0</v>
      </c>
      <c r="Q8" s="299" t="s">
        <v>0</v>
      </c>
      <c r="R8" s="299" t="s">
        <v>0</v>
      </c>
      <c r="S8" s="299" t="s">
        <v>0</v>
      </c>
      <c r="T8" s="299" t="s">
        <v>0</v>
      </c>
      <c r="U8" s="299" t="s">
        <v>0</v>
      </c>
      <c r="V8" s="299" t="s">
        <v>0</v>
      </c>
      <c r="W8" s="314" t="s">
        <v>0</v>
      </c>
      <c r="X8" s="151" t="s">
        <v>0</v>
      </c>
      <c r="Y8" s="151" t="s">
        <v>0</v>
      </c>
      <c r="Z8" s="148" t="s">
        <v>0</v>
      </c>
      <c r="AA8" s="155" t="s">
        <v>0</v>
      </c>
      <c r="AB8" s="156" t="s">
        <v>0</v>
      </c>
      <c r="AC8" s="327" t="s">
        <v>0</v>
      </c>
      <c r="AD8" s="138"/>
      <c r="AE8" s="407"/>
      <c r="AF8" s="408"/>
      <c r="AG8" s="408"/>
      <c r="AH8" s="409"/>
      <c r="AI8" s="362">
        <f t="shared" si="0"/>
        <v>50</v>
      </c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</row>
    <row r="9" spans="1:48" ht="16" customHeight="1">
      <c r="A9" s="138"/>
      <c r="B9" s="147" t="s">
        <v>0</v>
      </c>
      <c r="C9" s="157" t="s">
        <v>0</v>
      </c>
      <c r="D9" s="148"/>
      <c r="E9" s="176" t="s">
        <v>0</v>
      </c>
      <c r="F9" s="177" t="s">
        <v>0</v>
      </c>
      <c r="G9" s="178">
        <f>'Datos '!G18</f>
        <v>89.7</v>
      </c>
      <c r="H9" s="206">
        <f>'Datos '!G28</f>
        <v>136.4</v>
      </c>
      <c r="I9" s="207">
        <f>'Datos '!G10</f>
        <v>99.6</v>
      </c>
      <c r="J9" s="236">
        <f>'Datos '!G13</f>
        <v>88.2</v>
      </c>
      <c r="K9" s="238" t="s">
        <v>0</v>
      </c>
      <c r="L9" s="269" t="s">
        <v>0</v>
      </c>
      <c r="M9" s="269" t="s">
        <v>0</v>
      </c>
      <c r="N9" s="270" t="s">
        <v>0</v>
      </c>
      <c r="O9" s="270" t="s">
        <v>0</v>
      </c>
      <c r="P9" s="299" t="s">
        <v>0</v>
      </c>
      <c r="Q9" s="299" t="s">
        <v>0</v>
      </c>
      <c r="R9" s="299" t="s">
        <v>0</v>
      </c>
      <c r="S9" s="299" t="s">
        <v>0</v>
      </c>
      <c r="T9" s="299" t="s">
        <v>0</v>
      </c>
      <c r="U9" s="299" t="s">
        <v>0</v>
      </c>
      <c r="V9" s="299" t="s">
        <v>0</v>
      </c>
      <c r="W9" s="316" t="s">
        <v>0</v>
      </c>
      <c r="X9" s="317" t="s">
        <v>0</v>
      </c>
      <c r="Y9" s="317" t="s">
        <v>0</v>
      </c>
      <c r="Z9" s="157" t="s">
        <v>0</v>
      </c>
      <c r="AA9" s="157" t="s">
        <v>0</v>
      </c>
      <c r="AB9" s="154" t="s">
        <v>0</v>
      </c>
      <c r="AC9" s="326" t="s">
        <v>0</v>
      </c>
      <c r="AD9" s="138"/>
      <c r="AE9" s="410"/>
      <c r="AF9" s="411"/>
      <c r="AG9" s="411"/>
      <c r="AH9" s="412"/>
      <c r="AI9" s="362">
        <f t="shared" si="0"/>
        <v>50</v>
      </c>
      <c r="AJ9" s="363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</row>
    <row r="10" spans="1:48" ht="16" customHeight="1">
      <c r="A10" s="138"/>
      <c r="B10" s="152" t="s">
        <v>0</v>
      </c>
      <c r="C10" s="155" t="s">
        <v>0</v>
      </c>
      <c r="D10" s="148"/>
      <c r="E10" s="151" t="s">
        <v>0</v>
      </c>
      <c r="F10" s="151" t="s">
        <v>0</v>
      </c>
      <c r="G10" s="174">
        <f>'Datos '!G18</f>
        <v>89.7</v>
      </c>
      <c r="H10" s="151">
        <f>'Datos '!G28</f>
        <v>136.4</v>
      </c>
      <c r="I10" s="151">
        <f>'Datos '!G10</f>
        <v>99.6</v>
      </c>
      <c r="J10" s="201">
        <f>'Datos '!G13</f>
        <v>88.2</v>
      </c>
      <c r="K10" s="151" t="s">
        <v>0</v>
      </c>
      <c r="L10" s="151" t="s">
        <v>0</v>
      </c>
      <c r="M10" s="151" t="s">
        <v>0</v>
      </c>
      <c r="N10" s="151" t="s">
        <v>0</v>
      </c>
      <c r="O10" s="151" t="s">
        <v>0</v>
      </c>
      <c r="P10" s="299" t="s">
        <v>0</v>
      </c>
      <c r="Q10" s="299" t="s">
        <v>0</v>
      </c>
      <c r="R10" s="299" t="s">
        <v>0</v>
      </c>
      <c r="S10" s="299" t="s">
        <v>0</v>
      </c>
      <c r="T10" s="299" t="s">
        <v>0</v>
      </c>
      <c r="U10" s="299" t="s">
        <v>0</v>
      </c>
      <c r="V10" s="299" t="s">
        <v>0</v>
      </c>
      <c r="W10" s="151" t="s">
        <v>0</v>
      </c>
      <c r="X10" s="151" t="s">
        <v>0</v>
      </c>
      <c r="Y10" s="151" t="s">
        <v>0</v>
      </c>
      <c r="Z10" s="155" t="s">
        <v>0</v>
      </c>
      <c r="AA10" s="155" t="s">
        <v>0</v>
      </c>
      <c r="AB10" s="156" t="s">
        <v>0</v>
      </c>
      <c r="AC10" s="327" t="s">
        <v>0</v>
      </c>
      <c r="AD10" s="138"/>
      <c r="AE10" s="413">
        <f>INDEX('(с)'!D141:D152,'(с)'!C140,1)</f>
        <v>307.60000000000002</v>
      </c>
      <c r="AF10" s="414"/>
      <c r="AG10" s="414"/>
      <c r="AH10" s="415"/>
      <c r="AI10" s="362">
        <f t="shared" si="0"/>
        <v>50</v>
      </c>
      <c r="AJ10" s="364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</row>
    <row r="11" spans="1:48" ht="16" customHeight="1">
      <c r="A11" s="138"/>
      <c r="B11" s="147" t="s">
        <v>0</v>
      </c>
      <c r="C11" s="157" t="s">
        <v>0</v>
      </c>
      <c r="D11" s="157" t="s">
        <v>0</v>
      </c>
      <c r="E11" s="157" t="s">
        <v>0</v>
      </c>
      <c r="F11" s="179">
        <f>'Datos '!G24</f>
        <v>89.7</v>
      </c>
      <c r="G11" s="181">
        <f>'Datos '!G25</f>
        <v>76.7</v>
      </c>
      <c r="H11" s="209">
        <f>'Datos '!G12</f>
        <v>165.3</v>
      </c>
      <c r="I11" s="211">
        <f>'Datos '!G27</f>
        <v>133</v>
      </c>
      <c r="J11" s="240">
        <f>'Datos '!G14</f>
        <v>78.8</v>
      </c>
      <c r="K11" s="242" t="s">
        <v>0</v>
      </c>
      <c r="L11" s="148" t="s">
        <v>0</v>
      </c>
      <c r="M11" s="271" t="s">
        <v>0</v>
      </c>
      <c r="N11" s="272" t="s">
        <v>0</v>
      </c>
      <c r="O11" s="272" t="s">
        <v>0</v>
      </c>
      <c r="P11" s="299" t="s">
        <v>0</v>
      </c>
      <c r="Q11" s="299" t="s">
        <v>0</v>
      </c>
      <c r="R11" s="299" t="s">
        <v>0</v>
      </c>
      <c r="S11" s="299" t="s">
        <v>0</v>
      </c>
      <c r="T11" s="299" t="s">
        <v>0</v>
      </c>
      <c r="U11" s="299" t="s">
        <v>0</v>
      </c>
      <c r="V11" s="299" t="s">
        <v>0</v>
      </c>
      <c r="W11" s="318" t="s">
        <v>0</v>
      </c>
      <c r="X11" s="319" t="s">
        <v>0</v>
      </c>
      <c r="Y11" s="319" t="s">
        <v>0</v>
      </c>
      <c r="Z11" s="157" t="s">
        <v>0</v>
      </c>
      <c r="AA11" s="157" t="s">
        <v>0</v>
      </c>
      <c r="AB11" s="157" t="s">
        <v>0</v>
      </c>
      <c r="AC11" s="326" t="s">
        <v>0</v>
      </c>
      <c r="AD11" s="138"/>
      <c r="AE11" s="419"/>
      <c r="AF11" s="420"/>
      <c r="AG11" s="420"/>
      <c r="AH11" s="421"/>
      <c r="AI11" s="362">
        <f t="shared" si="0"/>
        <v>50</v>
      </c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</row>
    <row r="12" spans="1:48" ht="16" customHeight="1">
      <c r="A12" s="138"/>
      <c r="B12" s="152" t="s">
        <v>0</v>
      </c>
      <c r="C12" s="156" t="s">
        <v>0</v>
      </c>
      <c r="D12" s="155" t="s">
        <v>0</v>
      </c>
      <c r="E12" s="155" t="s">
        <v>0</v>
      </c>
      <c r="F12" s="182">
        <f>'Datos '!G24</f>
        <v>89.7</v>
      </c>
      <c r="G12" s="151">
        <f>'Datos '!G25</f>
        <v>76.7</v>
      </c>
      <c r="H12" s="151">
        <f>'Datos '!G12</f>
        <v>165.3</v>
      </c>
      <c r="I12" s="151">
        <f>'Datos '!G27</f>
        <v>133</v>
      </c>
      <c r="J12" s="201">
        <f>'Datos '!G14</f>
        <v>78.8</v>
      </c>
      <c r="K12" s="151" t="s">
        <v>0</v>
      </c>
      <c r="L12" s="148" t="s">
        <v>0</v>
      </c>
      <c r="M12" s="151" t="s">
        <v>0</v>
      </c>
      <c r="N12" s="151" t="s">
        <v>0</v>
      </c>
      <c r="O12" s="151" t="s">
        <v>0</v>
      </c>
      <c r="P12" s="151" t="s">
        <v>0</v>
      </c>
      <c r="Q12" s="151" t="s">
        <v>0</v>
      </c>
      <c r="R12" s="148" t="s">
        <v>0</v>
      </c>
      <c r="S12" s="151" t="s">
        <v>0</v>
      </c>
      <c r="T12" s="148" t="s">
        <v>0</v>
      </c>
      <c r="U12" s="151" t="s">
        <v>0</v>
      </c>
      <c r="V12" s="148" t="s">
        <v>0</v>
      </c>
      <c r="W12" s="151" t="s">
        <v>0</v>
      </c>
      <c r="X12" s="151" t="s">
        <v>0</v>
      </c>
      <c r="Y12" s="151" t="s">
        <v>0</v>
      </c>
      <c r="Z12" s="155" t="s">
        <v>0</v>
      </c>
      <c r="AA12" s="162" t="s">
        <v>0</v>
      </c>
      <c r="AB12" s="156" t="s">
        <v>0</v>
      </c>
      <c r="AC12" s="327" t="s">
        <v>0</v>
      </c>
      <c r="AD12" s="138"/>
      <c r="AE12" s="21"/>
      <c r="AF12" s="21"/>
      <c r="AG12" s="21"/>
      <c r="AH12" s="21"/>
      <c r="AI12" s="362">
        <f t="shared" si="0"/>
        <v>50</v>
      </c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</row>
    <row r="13" spans="1:48" ht="16" customHeight="1">
      <c r="A13" s="138"/>
      <c r="B13" s="158" t="s">
        <v>0</v>
      </c>
      <c r="C13" s="148"/>
      <c r="D13" s="149" t="s">
        <v>0</v>
      </c>
      <c r="E13" s="149" t="s">
        <v>0</v>
      </c>
      <c r="F13" s="183" t="s">
        <v>0</v>
      </c>
      <c r="G13" s="184">
        <f>'Datos '!G19</f>
        <v>148.80000000000001</v>
      </c>
      <c r="H13" s="213">
        <f>'Datos '!G17</f>
        <v>143.4</v>
      </c>
      <c r="I13" s="215">
        <f>'Datos '!G8</f>
        <v>307.60000000000002</v>
      </c>
      <c r="J13" s="244">
        <f>'Datos '!G7</f>
        <v>0.20200000000000001</v>
      </c>
      <c r="K13" s="246" t="s">
        <v>0</v>
      </c>
      <c r="L13" s="273" t="s">
        <v>0</v>
      </c>
      <c r="M13" s="273" t="s">
        <v>0</v>
      </c>
      <c r="N13" s="274" t="s">
        <v>0</v>
      </c>
      <c r="O13" s="274" t="s">
        <v>0</v>
      </c>
      <c r="P13" s="300" t="s">
        <v>0</v>
      </c>
      <c r="Q13" s="300" t="s">
        <v>0</v>
      </c>
      <c r="R13" s="301" t="s">
        <v>0</v>
      </c>
      <c r="S13" s="301" t="s">
        <v>0</v>
      </c>
      <c r="T13" s="305" t="s">
        <v>0</v>
      </c>
      <c r="U13" s="305" t="s">
        <v>0</v>
      </c>
      <c r="V13" s="306" t="s">
        <v>0</v>
      </c>
      <c r="W13" s="306" t="s">
        <v>0</v>
      </c>
      <c r="X13" s="148" t="s">
        <v>0</v>
      </c>
      <c r="Y13" s="320" t="s">
        <v>0</v>
      </c>
      <c r="Z13" s="148" t="s">
        <v>0</v>
      </c>
      <c r="AA13" s="157" t="s">
        <v>0</v>
      </c>
      <c r="AB13" s="328" t="s">
        <v>0</v>
      </c>
      <c r="AC13" s="326" t="s">
        <v>0</v>
      </c>
      <c r="AD13" s="138"/>
      <c r="AE13" s="21"/>
      <c r="AF13" s="21"/>
      <c r="AG13" s="21"/>
      <c r="AH13" s="21"/>
      <c r="AI13" s="362">
        <f t="shared" si="0"/>
        <v>50</v>
      </c>
      <c r="AJ13" s="21"/>
      <c r="AK13" s="21"/>
      <c r="AL13" s="21"/>
      <c r="AM13" s="21"/>
      <c r="AN13" s="138"/>
      <c r="AO13" s="138"/>
      <c r="AP13" s="138"/>
      <c r="AQ13" s="138"/>
      <c r="AR13" s="138"/>
      <c r="AS13" s="138"/>
      <c r="AT13" s="138"/>
      <c r="AU13" s="138"/>
      <c r="AV13" s="138"/>
    </row>
    <row r="14" spans="1:48" ht="16" customHeight="1">
      <c r="A14" s="138"/>
      <c r="B14" s="159" t="s">
        <v>0</v>
      </c>
      <c r="D14" s="151" t="s">
        <v>0</v>
      </c>
      <c r="E14" s="151" t="s">
        <v>0</v>
      </c>
      <c r="F14" s="151" t="s">
        <v>0</v>
      </c>
      <c r="G14" s="174">
        <f>'Datos '!G19</f>
        <v>148.80000000000001</v>
      </c>
      <c r="H14" s="151">
        <f>'Datos '!G17</f>
        <v>143.4</v>
      </c>
      <c r="I14" s="216">
        <f>'Datos '!G8</f>
        <v>307.60000000000002</v>
      </c>
      <c r="J14" s="221">
        <f>'Datos '!G7</f>
        <v>0.20200000000000001</v>
      </c>
      <c r="K14" s="151" t="s">
        <v>0</v>
      </c>
      <c r="L14" s="151" t="s">
        <v>0</v>
      </c>
      <c r="M14" s="380" t="s">
        <v>0</v>
      </c>
      <c r="N14" s="381" t="s">
        <v>0</v>
      </c>
      <c r="O14" s="381" t="s">
        <v>0</v>
      </c>
      <c r="P14" s="381" t="s">
        <v>0</v>
      </c>
      <c r="Q14" s="381" t="s">
        <v>0</v>
      </c>
      <c r="R14" s="381" t="s">
        <v>0</v>
      </c>
      <c r="S14" s="381" t="s">
        <v>0</v>
      </c>
      <c r="T14" s="381" t="s">
        <v>0</v>
      </c>
      <c r="U14" s="381" t="s">
        <v>0</v>
      </c>
      <c r="V14" s="381" t="s">
        <v>0</v>
      </c>
      <c r="W14" s="381" t="s">
        <v>0</v>
      </c>
      <c r="X14" s="355" t="s">
        <v>0</v>
      </c>
      <c r="Y14" s="381" t="s">
        <v>0</v>
      </c>
      <c r="Z14" s="355" t="s">
        <v>0</v>
      </c>
      <c r="AA14" s="386" t="s">
        <v>0</v>
      </c>
      <c r="AB14" s="381" t="s">
        <v>0</v>
      </c>
      <c r="AC14" s="387" t="s">
        <v>0</v>
      </c>
      <c r="AD14" s="138"/>
      <c r="AE14" s="21"/>
      <c r="AF14" s="21"/>
      <c r="AG14" s="21"/>
      <c r="AH14" s="21"/>
      <c r="AI14" s="362">
        <f t="shared" si="0"/>
        <v>50</v>
      </c>
      <c r="AJ14" s="21"/>
      <c r="AK14" s="21"/>
      <c r="AL14" s="21"/>
      <c r="AM14" s="21"/>
      <c r="AN14" s="138"/>
      <c r="AO14" s="138"/>
      <c r="AP14" s="138"/>
      <c r="AQ14" s="138"/>
      <c r="AR14" s="138"/>
      <c r="AS14" s="138"/>
      <c r="AT14" s="138"/>
      <c r="AU14" s="138"/>
      <c r="AV14" s="138"/>
    </row>
    <row r="15" spans="1:48" ht="16" customHeight="1">
      <c r="A15" s="138"/>
      <c r="B15" s="147" t="s">
        <v>0</v>
      </c>
      <c r="C15" s="154" t="s">
        <v>0</v>
      </c>
      <c r="D15" s="149" t="s">
        <v>0</v>
      </c>
      <c r="E15" s="149" t="s">
        <v>0</v>
      </c>
      <c r="F15" s="185" t="s">
        <v>0</v>
      </c>
      <c r="G15" s="186">
        <f>'Datos '!G21</f>
        <v>94.1</v>
      </c>
      <c r="H15" s="218">
        <f>'Datos '!G22</f>
        <v>203</v>
      </c>
      <c r="I15" s="220" t="s">
        <v>0</v>
      </c>
      <c r="J15" s="247" t="s">
        <v>0</v>
      </c>
      <c r="K15" s="248" t="s">
        <v>0</v>
      </c>
      <c r="L15" s="275" t="s">
        <v>0</v>
      </c>
      <c r="M15" s="382" t="s">
        <v>0</v>
      </c>
      <c r="N15" s="166" t="s">
        <v>0</v>
      </c>
      <c r="O15" s="166" t="s">
        <v>0</v>
      </c>
      <c r="P15" s="166" t="s">
        <v>0</v>
      </c>
      <c r="Q15" s="166" t="s">
        <v>0</v>
      </c>
      <c r="R15" s="166" t="s">
        <v>0</v>
      </c>
      <c r="S15" s="166" t="s">
        <v>0</v>
      </c>
      <c r="T15" s="437" t="s">
        <v>4</v>
      </c>
      <c r="U15" s="437"/>
      <c r="V15" s="437"/>
      <c r="W15" s="437"/>
      <c r="X15" s="437"/>
      <c r="Y15" s="437"/>
      <c r="Z15" s="437"/>
      <c r="AA15" s="331" t="s">
        <v>0</v>
      </c>
      <c r="AB15" s="331" t="s">
        <v>0</v>
      </c>
      <c r="AC15" s="332" t="s">
        <v>0</v>
      </c>
      <c r="AD15" s="138"/>
      <c r="AE15" s="431" t="str">
        <f>VLOOKUP(INDEX('(с)'!$B$51:$B$135,'(с)'!$A$136,1),'Datos '!$E$7:$F$91,2,0)</f>
        <v>Chubut</v>
      </c>
      <c r="AF15" s="432"/>
      <c r="AG15" s="432"/>
      <c r="AH15" s="433"/>
      <c r="AI15" s="362">
        <f t="shared" si="0"/>
        <v>50</v>
      </c>
      <c r="AJ15" s="21"/>
      <c r="AK15" s="21"/>
      <c r="AL15" s="21"/>
      <c r="AM15" s="21"/>
      <c r="AN15" s="138"/>
      <c r="AO15" s="138"/>
      <c r="AP15" s="138"/>
      <c r="AQ15" s="138"/>
      <c r="AR15" s="138"/>
      <c r="AS15" s="138"/>
      <c r="AT15" s="138"/>
      <c r="AU15" s="138"/>
      <c r="AV15" s="138"/>
    </row>
    <row r="16" spans="1:48" ht="16" customHeight="1">
      <c r="A16" s="138"/>
      <c r="B16" s="161" t="s">
        <v>0</v>
      </c>
      <c r="C16" s="162" t="s">
        <v>0</v>
      </c>
      <c r="D16" s="151" t="s">
        <v>0</v>
      </c>
      <c r="E16" s="151" t="s">
        <v>0</v>
      </c>
      <c r="F16" s="151" t="s">
        <v>0</v>
      </c>
      <c r="G16" s="174">
        <f>'Datos '!G21</f>
        <v>94.1</v>
      </c>
      <c r="H16" s="221">
        <f>'Datos '!G22</f>
        <v>203</v>
      </c>
      <c r="I16" s="151" t="s">
        <v>0</v>
      </c>
      <c r="J16" s="216" t="s">
        <v>0</v>
      </c>
      <c r="K16" s="216" t="s">
        <v>0</v>
      </c>
      <c r="L16" s="151" t="s">
        <v>2</v>
      </c>
      <c r="M16" s="383" t="s">
        <v>0</v>
      </c>
      <c r="N16" s="425" t="str">
        <f>INDEX('(с)'!C120:D128,'(с)'!C119,1)</f>
        <v>x 1</v>
      </c>
      <c r="O16" s="425"/>
      <c r="P16" s="425"/>
      <c r="Q16" s="287" t="s">
        <v>0</v>
      </c>
      <c r="R16" s="426" t="str">
        <f>"Escala continua (centro = percentil. "&amp;AE22&amp;","</f>
        <v>Escala continua (centro = percentil. 50,</v>
      </c>
      <c r="S16" s="426"/>
      <c r="T16" s="426"/>
      <c r="U16" s="426"/>
      <c r="V16" s="426"/>
      <c r="W16" s="426"/>
      <c r="X16" s="426"/>
      <c r="Y16" s="426"/>
      <c r="Z16" s="426"/>
      <c r="AA16" s="426"/>
      <c r="AB16" s="426"/>
      <c r="AC16" s="325" t="s">
        <v>0</v>
      </c>
      <c r="AD16" s="138"/>
      <c r="AE16" s="434">
        <f>VLOOKUP(INDEX('(с)'!$B$51:$B$135,'(с)'!$A$136,1),'Datos '!$E$7:$G$91,3,0)</f>
        <v>224.7</v>
      </c>
      <c r="AF16" s="435"/>
      <c r="AG16" s="435"/>
      <c r="AH16" s="345"/>
      <c r="AI16" s="362">
        <f t="shared" si="0"/>
        <v>50</v>
      </c>
      <c r="AJ16" s="21"/>
      <c r="AK16" s="21"/>
      <c r="AL16" s="21"/>
      <c r="AM16" s="21"/>
      <c r="AN16" s="138"/>
      <c r="AO16" s="138"/>
      <c r="AP16" s="138"/>
      <c r="AQ16" s="138"/>
      <c r="AR16" s="138"/>
      <c r="AS16" s="138"/>
      <c r="AT16" s="138"/>
      <c r="AU16" s="138"/>
      <c r="AV16" s="138"/>
    </row>
    <row r="17" spans="1:48" ht="16" customHeight="1">
      <c r="A17" s="138"/>
      <c r="B17" s="147" t="s">
        <v>0</v>
      </c>
      <c r="C17" s="163" t="s">
        <v>0</v>
      </c>
      <c r="D17" s="149" t="s">
        <v>0</v>
      </c>
      <c r="E17" s="149" t="s">
        <v>0</v>
      </c>
      <c r="F17" s="148" t="s">
        <v>0</v>
      </c>
      <c r="G17" s="188">
        <f>'Datos '!G11</f>
        <v>224.7</v>
      </c>
      <c r="I17" s="224" t="s">
        <v>0</v>
      </c>
      <c r="J17" s="252">
        <f>'Datos '!G34</f>
        <v>293.8</v>
      </c>
      <c r="K17" s="254">
        <f>'Datos '!G33</f>
        <v>13.975</v>
      </c>
      <c r="L17" s="279" t="s">
        <v>2</v>
      </c>
      <c r="M17" s="382" t="s">
        <v>0</v>
      </c>
      <c r="N17" s="427" t="str">
        <f>INDEX('(с)'!C120:D128,'(с)'!C129,1)</f>
        <v>x 1</v>
      </c>
      <c r="O17" s="427"/>
      <c r="P17" s="427"/>
      <c r="Q17" s="288" t="s">
        <v>0</v>
      </c>
      <c r="R17" s="428" t="s">
        <v>6</v>
      </c>
      <c r="S17" s="428"/>
      <c r="T17" s="428"/>
      <c r="U17" s="428"/>
      <c r="V17" s="428"/>
      <c r="W17" s="428"/>
      <c r="X17" s="428"/>
      <c r="Y17" s="428"/>
      <c r="Z17" s="428"/>
      <c r="AA17" s="428"/>
      <c r="AB17" s="428"/>
      <c r="AC17" s="332" t="s">
        <v>0</v>
      </c>
      <c r="AD17" s="138"/>
      <c r="AE17" s="349" t="s">
        <v>3</v>
      </c>
      <c r="AF17" s="436" t="str">
        <f>IF('(с)'!$A$136&gt;24,"",ROMAN(RANK(AE16,'Datos '!G7:G30)))</f>
        <v>III</v>
      </c>
      <c r="AG17" s="436"/>
      <c r="AH17" s="350"/>
      <c r="AI17" s="362">
        <f t="shared" si="0"/>
        <v>50</v>
      </c>
      <c r="AJ17" s="21"/>
      <c r="AK17" s="21"/>
      <c r="AL17" s="21"/>
      <c r="AM17" s="21"/>
      <c r="AN17" s="138"/>
      <c r="AO17" s="138"/>
      <c r="AP17" s="138"/>
      <c r="AQ17" s="138"/>
      <c r="AR17" s="138"/>
      <c r="AS17" s="138"/>
      <c r="AT17" s="138"/>
      <c r="AU17" s="138"/>
      <c r="AV17" s="138"/>
    </row>
    <row r="18" spans="1:48" ht="16" customHeight="1">
      <c r="A18" s="138"/>
      <c r="B18" s="161" t="s">
        <v>0</v>
      </c>
      <c r="C18" s="164" t="s">
        <v>0</v>
      </c>
      <c r="D18" s="151" t="s">
        <v>0</v>
      </c>
      <c r="E18" s="151" t="s">
        <v>0</v>
      </c>
      <c r="F18" s="148" t="s">
        <v>0</v>
      </c>
      <c r="G18" s="189">
        <f>'Datos '!G11</f>
        <v>224.7</v>
      </c>
      <c r="I18" s="151" t="s">
        <v>0</v>
      </c>
      <c r="J18" s="216">
        <f>'Datos '!G34</f>
        <v>293.8</v>
      </c>
      <c r="K18" s="216">
        <f>'Datos '!G33</f>
        <v>13.975</v>
      </c>
      <c r="L18" s="151" t="s">
        <v>2</v>
      </c>
      <c r="M18" s="383" t="s">
        <v>0</v>
      </c>
      <c r="N18" s="289" t="s">
        <v>0</v>
      </c>
      <c r="O18" s="289" t="s">
        <v>0</v>
      </c>
      <c r="P18" s="400" t="str">
        <f>TEXT(V18,"# ### ##0,0")&amp;"  "</f>
        <v xml:space="preserve">0,2  </v>
      </c>
      <c r="Q18" s="400"/>
      <c r="R18" s="400"/>
      <c r="S18" s="400"/>
      <c r="T18" s="400"/>
      <c r="U18" s="137" t="s">
        <v>0</v>
      </c>
      <c r="V18" s="312">
        <f>IF(G36&lt;0,G36,IF(V22&lt;D36,V22,D36))</f>
        <v>0.20200000000000001</v>
      </c>
      <c r="W18" s="312" t="s">
        <v>0</v>
      </c>
      <c r="X18" s="312">
        <f>C36</f>
        <v>307.60000000000002</v>
      </c>
      <c r="Y18" s="312" t="s">
        <v>0</v>
      </c>
      <c r="Z18" s="402" t="str">
        <f>"  "&amp;TEXT(X18,"# ### ##0,0")</f>
        <v xml:space="preserve">  307,6</v>
      </c>
      <c r="AA18" s="402"/>
      <c r="AB18" s="402"/>
      <c r="AC18" s="333" t="s">
        <v>0</v>
      </c>
      <c r="AD18" s="138"/>
      <c r="AE18" s="351" t="s">
        <v>5</v>
      </c>
      <c r="AF18" s="438">
        <f>IF('(с)'!F147=1,AE16/'(с)'!D150,"")</f>
        <v>8.0817977198324523E-2</v>
      </c>
      <c r="AG18" s="438"/>
      <c r="AH18" s="350"/>
      <c r="AI18" s="362">
        <f t="shared" si="0"/>
        <v>50</v>
      </c>
      <c r="AJ18" s="21"/>
      <c r="AK18" s="21"/>
      <c r="AL18" s="21"/>
      <c r="AM18" s="21"/>
      <c r="AN18" s="138"/>
      <c r="AO18" s="138"/>
      <c r="AP18" s="138"/>
      <c r="AQ18" s="138"/>
      <c r="AR18" s="138"/>
      <c r="AS18" s="138"/>
      <c r="AT18" s="138"/>
      <c r="AU18" s="138"/>
      <c r="AV18" s="138"/>
    </row>
    <row r="19" spans="1:48" ht="16" customHeight="1">
      <c r="A19" s="138"/>
      <c r="B19" s="147" t="s">
        <v>0</v>
      </c>
      <c r="C19" s="154" t="s">
        <v>0</v>
      </c>
      <c r="D19" s="163" t="s">
        <v>0</v>
      </c>
      <c r="E19" s="163" t="s">
        <v>0</v>
      </c>
      <c r="F19" s="163" t="s">
        <v>0</v>
      </c>
      <c r="G19" s="190">
        <f>'Datos '!G26</f>
        <v>243.94</v>
      </c>
      <c r="I19" s="148" t="s">
        <v>0</v>
      </c>
      <c r="J19" s="148" t="s">
        <v>0</v>
      </c>
      <c r="K19" s="149" t="s">
        <v>0</v>
      </c>
      <c r="L19" s="163" t="s">
        <v>2</v>
      </c>
      <c r="M19" s="382" t="s">
        <v>0</v>
      </c>
      <c r="N19" s="289" t="s">
        <v>0</v>
      </c>
      <c r="O19" s="289" t="s">
        <v>0</v>
      </c>
      <c r="P19" s="400" t="str">
        <f>TEXT(V19,"# ### ##0,0")&amp;"  "</f>
        <v xml:space="preserve">24,4  </v>
      </c>
      <c r="Q19" s="400"/>
      <c r="R19" s="400"/>
      <c r="S19" s="400"/>
      <c r="T19" s="400"/>
      <c r="U19" s="294" t="s">
        <v>0</v>
      </c>
      <c r="V19" s="312">
        <f>V18+(V22-V18)/4</f>
        <v>24.364000000000001</v>
      </c>
      <c r="W19" s="312" t="s">
        <v>0</v>
      </c>
      <c r="X19" s="312">
        <f>X18-(X18-V22)/4</f>
        <v>254.91250000000002</v>
      </c>
      <c r="Y19" s="312" t="s">
        <v>0</v>
      </c>
      <c r="Z19" s="402" t="str">
        <f>"  "&amp;TEXT(X19,"# ### ##0,0")</f>
        <v xml:space="preserve">  254,9</v>
      </c>
      <c r="AA19" s="402"/>
      <c r="AB19" s="402"/>
      <c r="AC19" s="333" t="s">
        <v>0</v>
      </c>
      <c r="AD19" s="138"/>
      <c r="AE19" s="362"/>
      <c r="AF19" s="362"/>
      <c r="AG19" s="362"/>
      <c r="AH19" s="362"/>
      <c r="AI19" s="362">
        <f t="shared" si="0"/>
        <v>50</v>
      </c>
      <c r="AJ19" s="21"/>
      <c r="AK19" s="21"/>
      <c r="AL19" s="21"/>
      <c r="AM19" s="21"/>
      <c r="AN19" s="138"/>
      <c r="AO19" s="138"/>
      <c r="AP19" s="138"/>
      <c r="AQ19" s="138"/>
      <c r="AR19" s="138"/>
      <c r="AS19" s="138"/>
      <c r="AT19" s="138"/>
      <c r="AU19" s="138"/>
      <c r="AV19" s="138"/>
    </row>
    <row r="20" spans="1:48" ht="16" customHeight="1">
      <c r="A20" s="138"/>
      <c r="B20" s="161" t="s">
        <v>0</v>
      </c>
      <c r="C20" s="162" t="s">
        <v>0</v>
      </c>
      <c r="D20" s="164" t="s">
        <v>0</v>
      </c>
      <c r="E20" s="164" t="s">
        <v>0</v>
      </c>
      <c r="F20" s="164" t="s">
        <v>0</v>
      </c>
      <c r="G20" s="191">
        <f>'Datos '!G26</f>
        <v>243.94</v>
      </c>
      <c r="I20" s="148" t="s">
        <v>0</v>
      </c>
      <c r="J20" s="148" t="s">
        <v>0</v>
      </c>
      <c r="K20" s="151" t="s">
        <v>0</v>
      </c>
      <c r="L20" s="374" t="s">
        <v>2</v>
      </c>
      <c r="M20" s="383" t="s">
        <v>0</v>
      </c>
      <c r="N20" s="289" t="s">
        <v>0</v>
      </c>
      <c r="O20" s="289" t="s">
        <v>0</v>
      </c>
      <c r="P20" s="400" t="str">
        <f>TEXT(V20,"# ### ##0,0")&amp;"  "</f>
        <v xml:space="preserve">48,5  </v>
      </c>
      <c r="Q20" s="400"/>
      <c r="R20" s="400"/>
      <c r="S20" s="400"/>
      <c r="T20" s="400"/>
      <c r="U20" s="294" t="s">
        <v>0</v>
      </c>
      <c r="V20" s="312">
        <f>V18+(V22-V18)/4*2</f>
        <v>48.525999999999996</v>
      </c>
      <c r="W20" s="312" t="s">
        <v>0</v>
      </c>
      <c r="X20" s="312">
        <f>X18-(X18-V22)/4*2</f>
        <v>202.22500000000002</v>
      </c>
      <c r="Y20" s="312" t="s">
        <v>0</v>
      </c>
      <c r="Z20" s="402" t="str">
        <f>"  "&amp;TEXT(X20,"# ### ##0,0")</f>
        <v xml:space="preserve">  202,2</v>
      </c>
      <c r="AA20" s="402"/>
      <c r="AB20" s="402"/>
      <c r="AC20" s="333" t="s">
        <v>0</v>
      </c>
      <c r="AD20" s="138"/>
      <c r="AE20" s="344" t="s">
        <v>7</v>
      </c>
      <c r="AF20" s="354"/>
      <c r="AG20" s="355"/>
      <c r="AH20" s="356"/>
      <c r="AI20" s="362">
        <f t="shared" si="0"/>
        <v>50</v>
      </c>
      <c r="AJ20" s="21"/>
      <c r="AK20" s="21"/>
      <c r="AL20" s="21"/>
      <c r="AM20" s="21"/>
      <c r="AN20" s="138"/>
      <c r="AO20" s="138"/>
      <c r="AP20" s="138"/>
      <c r="AQ20" s="138"/>
      <c r="AR20" s="138"/>
      <c r="AS20" s="138"/>
      <c r="AT20" s="138"/>
      <c r="AU20" s="138"/>
      <c r="AV20" s="138"/>
    </row>
    <row r="21" spans="1:48" ht="16" customHeight="1">
      <c r="A21" s="138"/>
      <c r="B21" s="147" t="s">
        <v>0</v>
      </c>
      <c r="C21" s="154" t="s">
        <v>0</v>
      </c>
      <c r="D21" s="149" t="s">
        <v>0</v>
      </c>
      <c r="E21" s="149" t="s">
        <v>0</v>
      </c>
      <c r="F21" s="192" t="s">
        <v>0</v>
      </c>
      <c r="G21" s="194" t="s">
        <v>0</v>
      </c>
      <c r="H21" s="226">
        <f>'Datos '!G29</f>
        <v>21.48</v>
      </c>
      <c r="J21" s="148" t="s">
        <v>0</v>
      </c>
      <c r="K21" s="148" t="s">
        <v>0</v>
      </c>
      <c r="L21" s="375" t="s">
        <v>0</v>
      </c>
      <c r="M21" s="382" t="s">
        <v>0</v>
      </c>
      <c r="N21" s="289" t="s">
        <v>0</v>
      </c>
      <c r="O21" s="289" t="s">
        <v>0</v>
      </c>
      <c r="P21" s="400" t="str">
        <f>TEXT(V21,"# ### ##0,0")&amp;"  "</f>
        <v xml:space="preserve">72,7  </v>
      </c>
      <c r="Q21" s="400"/>
      <c r="R21" s="400"/>
      <c r="S21" s="400"/>
      <c r="T21" s="400"/>
      <c r="U21" s="294" t="s">
        <v>0</v>
      </c>
      <c r="V21" s="312">
        <f>V18+(V22-V18)/4*3</f>
        <v>72.687999999999988</v>
      </c>
      <c r="W21" s="312" t="s">
        <v>0</v>
      </c>
      <c r="X21" s="312">
        <f>X18-(X18-V22)/4*3</f>
        <v>149.53749999999999</v>
      </c>
      <c r="Y21" s="312" t="s">
        <v>0</v>
      </c>
      <c r="Z21" s="402" t="str">
        <f>"  "&amp;TEXT(X21,"# ### ##0,0")</f>
        <v xml:space="preserve">  149,5</v>
      </c>
      <c r="AA21" s="402"/>
      <c r="AB21" s="402"/>
      <c r="AC21" s="333" t="s">
        <v>0</v>
      </c>
      <c r="AD21" s="138"/>
      <c r="AE21" s="357" t="s">
        <v>8</v>
      </c>
      <c r="AF21" s="358"/>
      <c r="AH21" s="359"/>
      <c r="AI21" s="362">
        <f t="shared" si="0"/>
        <v>50</v>
      </c>
      <c r="AJ21" s="21"/>
      <c r="AK21" s="365"/>
      <c r="AL21" s="365"/>
      <c r="AM21" s="365"/>
      <c r="AN21" s="138"/>
      <c r="AO21" s="138"/>
      <c r="AP21" s="138"/>
      <c r="AQ21" s="138"/>
      <c r="AR21" s="138"/>
      <c r="AS21" s="138"/>
      <c r="AT21" s="138"/>
      <c r="AU21" s="138"/>
      <c r="AV21" s="138"/>
    </row>
    <row r="22" spans="1:48" ht="16" customHeight="1">
      <c r="A22" s="138"/>
      <c r="B22" s="161" t="s">
        <v>0</v>
      </c>
      <c r="C22" s="162" t="s">
        <v>0</v>
      </c>
      <c r="D22" s="151" t="s">
        <v>0</v>
      </c>
      <c r="E22" s="151" t="s">
        <v>0</v>
      </c>
      <c r="F22" s="151" t="s">
        <v>0</v>
      </c>
      <c r="G22" s="151" t="s">
        <v>0</v>
      </c>
      <c r="H22" s="191">
        <f>'Datos '!G29</f>
        <v>21.48</v>
      </c>
      <c r="J22" s="148" t="s">
        <v>0</v>
      </c>
      <c r="K22" s="148" t="s">
        <v>0</v>
      </c>
      <c r="L22" s="374" t="s">
        <v>0</v>
      </c>
      <c r="M22" s="384" t="s">
        <v>0</v>
      </c>
      <c r="N22" s="289" t="s">
        <v>0</v>
      </c>
      <c r="O22" s="289" t="s">
        <v>0</v>
      </c>
      <c r="P22" s="400" t="str">
        <f>TEXT(V22,"# ### ##0,0")&amp;"  "</f>
        <v xml:space="preserve">96,9  </v>
      </c>
      <c r="Q22" s="400"/>
      <c r="R22" s="400"/>
      <c r="S22" s="400"/>
      <c r="T22" s="400"/>
      <c r="U22" s="294" t="s">
        <v>0</v>
      </c>
      <c r="V22" s="401">
        <f>F36</f>
        <v>96.85</v>
      </c>
      <c r="W22" s="401"/>
      <c r="X22" s="401"/>
      <c r="Y22" s="312" t="s">
        <v>0</v>
      </c>
      <c r="Z22" s="402" t="str">
        <f>"  "&amp;TEXT(V22,"# ### ##0,0")</f>
        <v xml:space="preserve">  96,9</v>
      </c>
      <c r="AA22" s="402"/>
      <c r="AB22" s="402"/>
      <c r="AC22" s="333" t="s">
        <v>0</v>
      </c>
      <c r="AD22" s="138"/>
      <c r="AE22" s="361">
        <v>50</v>
      </c>
      <c r="AF22" s="423"/>
      <c r="AG22" s="423"/>
      <c r="AH22" s="424"/>
      <c r="AI22" s="362">
        <f t="shared" si="0"/>
        <v>50</v>
      </c>
      <c r="AJ22" s="365"/>
      <c r="AK22" s="365"/>
      <c r="AL22" s="365"/>
      <c r="AM22" s="365"/>
      <c r="AN22" s="138"/>
      <c r="AO22" s="138"/>
      <c r="AP22" s="138"/>
      <c r="AQ22" s="138"/>
      <c r="AR22" s="138"/>
      <c r="AS22" s="138"/>
      <c r="AT22" s="138"/>
      <c r="AU22" s="138"/>
      <c r="AV22" s="138"/>
    </row>
    <row r="23" spans="1:48" ht="14.4" customHeight="1">
      <c r="A23" s="138"/>
      <c r="B23" s="370" t="s">
        <v>0</v>
      </c>
      <c r="C23" s="371" t="s">
        <v>0</v>
      </c>
      <c r="D23" s="372" t="s">
        <v>0</v>
      </c>
      <c r="E23" s="372" t="s">
        <v>0</v>
      </c>
      <c r="F23" s="373" t="s">
        <v>0</v>
      </c>
      <c r="G23" s="372" t="s">
        <v>0</v>
      </c>
      <c r="H23" s="373" t="s">
        <v>0</v>
      </c>
      <c r="I23" s="376" t="s">
        <v>0</v>
      </c>
      <c r="J23" s="377" t="s">
        <v>0</v>
      </c>
      <c r="K23" s="378" t="s">
        <v>0</v>
      </c>
      <c r="L23" s="379" t="s">
        <v>0</v>
      </c>
      <c r="M23" s="385" t="s">
        <v>0</v>
      </c>
      <c r="N23" s="297" t="s">
        <v>0</v>
      </c>
      <c r="O23" s="297"/>
      <c r="P23" s="297" t="s">
        <v>0</v>
      </c>
      <c r="Q23" s="297"/>
      <c r="R23" s="297" t="s">
        <v>0</v>
      </c>
      <c r="S23" s="297"/>
      <c r="T23" s="297" t="s">
        <v>0</v>
      </c>
      <c r="U23" s="297"/>
      <c r="V23" s="297" t="s">
        <v>0</v>
      </c>
      <c r="W23" s="297"/>
      <c r="X23" s="297" t="s">
        <v>0</v>
      </c>
      <c r="Y23" s="297"/>
      <c r="Z23" s="297" t="s">
        <v>0</v>
      </c>
      <c r="AA23" s="297" t="s">
        <v>0</v>
      </c>
      <c r="AB23" s="297" t="s">
        <v>0</v>
      </c>
      <c r="AC23" s="335" t="s">
        <v>0</v>
      </c>
      <c r="AD23" s="138"/>
      <c r="AE23" s="362"/>
      <c r="AF23" s="362"/>
      <c r="AG23" s="362"/>
      <c r="AH23" s="362"/>
      <c r="AI23" s="362" t="e">
        <f>#N/A</f>
        <v>#N/A</v>
      </c>
      <c r="AJ23" s="366"/>
      <c r="AK23" s="366"/>
      <c r="AL23" s="366"/>
      <c r="AM23" s="366"/>
      <c r="AN23" s="138"/>
      <c r="AO23" s="138"/>
      <c r="AP23" s="138"/>
      <c r="AQ23" s="138"/>
      <c r="AR23" s="138"/>
      <c r="AS23" s="138"/>
      <c r="AT23" s="138"/>
      <c r="AU23" s="138"/>
      <c r="AV23" s="138"/>
    </row>
    <row r="24" spans="1:48" ht="14.4" customHeight="1">
      <c r="A24" s="138"/>
      <c r="B24" s="21" t="s">
        <v>0</v>
      </c>
      <c r="C24" s="21"/>
      <c r="D24" s="21"/>
      <c r="E24" s="21"/>
      <c r="F24" s="21"/>
      <c r="G24" s="21" t="s">
        <v>0</v>
      </c>
      <c r="H24" s="21" t="s">
        <v>0</v>
      </c>
      <c r="I24" s="21" t="s">
        <v>0</v>
      </c>
      <c r="J24" s="21" t="s">
        <v>0</v>
      </c>
      <c r="K24" s="21" t="s">
        <v>0</v>
      </c>
      <c r="L24" s="21" t="s">
        <v>0</v>
      </c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138"/>
      <c r="AE24" s="388" t="s">
        <v>9</v>
      </c>
      <c r="AF24" s="388"/>
      <c r="AG24" s="388"/>
      <c r="AH24" s="362"/>
      <c r="AI24" s="362" t="e">
        <f>#N/A</f>
        <v>#N/A</v>
      </c>
      <c r="AJ24" s="366"/>
      <c r="AK24" s="366"/>
      <c r="AL24" s="366"/>
      <c r="AM24" s="366"/>
      <c r="AN24" s="138"/>
      <c r="AO24" s="138"/>
      <c r="AP24" s="138"/>
      <c r="AQ24" s="138"/>
      <c r="AR24" s="138"/>
      <c r="AS24" s="138"/>
      <c r="AT24" s="138"/>
      <c r="AU24" s="138"/>
      <c r="AV24" s="138"/>
    </row>
    <row r="25" spans="1:48" ht="6" customHeight="1">
      <c r="A25" s="138"/>
      <c r="B25" s="21" t="s">
        <v>0</v>
      </c>
      <c r="C25" s="21"/>
      <c r="D25" s="21"/>
      <c r="E25" s="21"/>
      <c r="F25" s="21"/>
      <c r="G25" s="21" t="s">
        <v>0</v>
      </c>
      <c r="H25" s="21" t="s">
        <v>0</v>
      </c>
      <c r="I25" s="21" t="s">
        <v>0</v>
      </c>
      <c r="J25" s="21" t="s">
        <v>0</v>
      </c>
      <c r="K25" s="21" t="s">
        <v>0</v>
      </c>
      <c r="L25" s="21" t="s">
        <v>0</v>
      </c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138"/>
      <c r="AE25" s="388"/>
      <c r="AF25" s="388"/>
      <c r="AG25" s="388"/>
      <c r="AH25" s="362"/>
      <c r="AI25" s="362" t="e">
        <f>#N/A</f>
        <v>#N/A</v>
      </c>
      <c r="AJ25" s="21"/>
      <c r="AK25" s="21"/>
      <c r="AL25" s="21"/>
      <c r="AM25" s="21"/>
      <c r="AN25" s="138"/>
      <c r="AO25" s="138"/>
      <c r="AP25" s="138"/>
      <c r="AQ25" s="138"/>
      <c r="AR25" s="138"/>
      <c r="AS25" s="138"/>
      <c r="AT25" s="138"/>
      <c r="AU25" s="138"/>
      <c r="AV25" s="138"/>
    </row>
    <row r="26" spans="1:48" ht="14.4" customHeight="1">
      <c r="A26" s="138"/>
      <c r="B26" s="169" t="s">
        <v>10</v>
      </c>
      <c r="C26" s="21"/>
      <c r="D26" s="21"/>
      <c r="E26" s="21"/>
      <c r="F26" s="21"/>
      <c r="G26" s="21" t="s">
        <v>0</v>
      </c>
      <c r="H26" s="21" t="s">
        <v>0</v>
      </c>
      <c r="I26" s="21" t="s">
        <v>0</v>
      </c>
      <c r="J26" s="21" t="s">
        <v>0</v>
      </c>
      <c r="K26" s="21" t="s">
        <v>0</v>
      </c>
      <c r="L26" s="21" t="s">
        <v>0</v>
      </c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138"/>
      <c r="AE26" s="21"/>
      <c r="AF26" s="21"/>
      <c r="AG26" s="21"/>
      <c r="AH26" s="21"/>
      <c r="AI26" s="362" t="e">
        <f>#N/A</f>
        <v>#N/A</v>
      </c>
      <c r="AJ26" s="21"/>
      <c r="AK26" s="21"/>
      <c r="AL26" s="21"/>
      <c r="AM26" s="21"/>
      <c r="AN26" s="138"/>
      <c r="AO26" s="138"/>
      <c r="AP26" s="138"/>
      <c r="AQ26" s="138"/>
      <c r="AR26" s="138"/>
      <c r="AS26" s="138"/>
      <c r="AT26" s="138"/>
      <c r="AU26" s="138"/>
      <c r="AV26" s="138"/>
    </row>
    <row r="27" spans="1:48" ht="14.4" customHeight="1">
      <c r="A27" s="138"/>
      <c r="B27" s="21" t="s">
        <v>0</v>
      </c>
      <c r="C27" s="21"/>
      <c r="D27" s="21"/>
      <c r="E27" s="21"/>
      <c r="F27" s="21"/>
      <c r="G27" s="21" t="s">
        <v>0</v>
      </c>
      <c r="H27" s="21" t="s">
        <v>0</v>
      </c>
      <c r="I27" s="21" t="s">
        <v>0</v>
      </c>
      <c r="J27" s="21" t="s">
        <v>0</v>
      </c>
      <c r="K27" s="21" t="s">
        <v>0</v>
      </c>
      <c r="L27" s="21" t="s">
        <v>0</v>
      </c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138"/>
      <c r="AE27" s="21"/>
      <c r="AF27" s="21"/>
      <c r="AG27" s="21"/>
      <c r="AH27" s="21"/>
      <c r="AI27" s="362" t="e">
        <f>#N/A</f>
        <v>#N/A</v>
      </c>
      <c r="AJ27" s="21"/>
      <c r="AK27" s="21"/>
      <c r="AL27" s="21"/>
      <c r="AM27" s="21"/>
      <c r="AN27" s="138"/>
      <c r="AO27" s="138"/>
      <c r="AP27" s="138"/>
      <c r="AQ27" s="138"/>
      <c r="AR27" s="138"/>
      <c r="AS27" s="138"/>
      <c r="AT27" s="138"/>
      <c r="AU27" s="138"/>
      <c r="AV27" s="138"/>
    </row>
    <row r="28" spans="1:48" ht="17" customHeight="1">
      <c r="A28" s="138"/>
      <c r="B28" s="169" t="s">
        <v>11</v>
      </c>
      <c r="C28" s="21"/>
      <c r="D28" s="21"/>
      <c r="E28" s="21"/>
      <c r="F28" s="21"/>
      <c r="G28" s="21" t="s">
        <v>0</v>
      </c>
      <c r="H28" s="21" t="s">
        <v>0</v>
      </c>
      <c r="I28" s="21" t="s">
        <v>0</v>
      </c>
      <c r="J28" s="21" t="s">
        <v>0</v>
      </c>
      <c r="K28" s="21" t="s">
        <v>0</v>
      </c>
      <c r="L28" s="21" t="s">
        <v>0</v>
      </c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138"/>
      <c r="AE28" s="21"/>
      <c r="AF28" s="21"/>
      <c r="AG28" s="21"/>
      <c r="AH28" s="21"/>
      <c r="AI28" s="367"/>
      <c r="AJ28" s="21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</row>
    <row r="29" spans="1:48" ht="32.15" customHeight="1">
      <c r="A29" s="138"/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21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38"/>
      <c r="AG29" s="138"/>
      <c r="AH29" s="138"/>
      <c r="AI29" s="367"/>
      <c r="AJ29" s="21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</row>
    <row r="30" spans="1:48" ht="27" customHeight="1">
      <c r="A30" s="138"/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W30" s="138"/>
      <c r="X30" s="138"/>
      <c r="Y30" s="138"/>
      <c r="Z30" s="138"/>
      <c r="AA30" s="138"/>
      <c r="AB30" s="138"/>
      <c r="AC30" s="138"/>
      <c r="AD30" s="138"/>
      <c r="AE30" s="138"/>
      <c r="AF30" s="138"/>
      <c r="AG30" s="138"/>
      <c r="AH30" s="138"/>
      <c r="AI30" s="21"/>
      <c r="AJ30" s="21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</row>
    <row r="31" spans="1:48" ht="27" customHeight="1">
      <c r="A31" s="138"/>
      <c r="B31" s="138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21"/>
      <c r="AJ31" s="21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</row>
    <row r="32" spans="1:48" ht="27" customHeight="1">
      <c r="A32" s="138"/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</row>
    <row r="33" spans="1:48" ht="27" customHeight="1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</row>
    <row r="34" spans="1:48" ht="27" customHeight="1">
      <c r="A34" s="138"/>
      <c r="B34" s="138"/>
      <c r="C34" s="138"/>
      <c r="D34" s="170"/>
      <c r="E34" s="170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</row>
    <row r="35" spans="1:48" ht="27" customHeight="1">
      <c r="A35" s="138"/>
      <c r="B35" s="138"/>
      <c r="C35" s="171" t="s">
        <v>12</v>
      </c>
      <c r="D35" s="172" t="s">
        <v>13</v>
      </c>
      <c r="E35" s="172"/>
      <c r="F35" s="196" t="s">
        <v>14</v>
      </c>
      <c r="G35" s="172" t="s">
        <v>15</v>
      </c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</row>
    <row r="36" spans="1:48" ht="27" customHeight="1">
      <c r="A36" s="138"/>
      <c r="B36" s="138"/>
      <c r="C36" s="172">
        <f>INDEX('Datos '!$G$1:$G$3,2,1)</f>
        <v>307.60000000000002</v>
      </c>
      <c r="D36" s="172">
        <f>INDEX('Datos '!$G$1:$G$3,1,1)</f>
        <v>0.20200000000000001</v>
      </c>
      <c r="E36" s="172"/>
      <c r="F36" s="172">
        <f>PERCENTILE('Datos '!$G$7:$G$30,$AE$22/100)</f>
        <v>96.85</v>
      </c>
      <c r="G36" s="172">
        <f>'Datos '!G4</f>
        <v>0.20200000000000001</v>
      </c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</row>
    <row r="37" spans="1:48" ht="27" customHeight="1">
      <c r="A37" s="138"/>
      <c r="B37" s="138"/>
      <c r="C37" s="79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</row>
    <row r="38" spans="1:48" ht="27" customHeight="1">
      <c r="A38" s="138"/>
      <c r="B38" s="138"/>
      <c r="C38" s="79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</row>
    <row r="39" spans="1:48" ht="27" customHeight="1">
      <c r="A39" s="138"/>
      <c r="B39" s="138"/>
      <c r="C39" s="79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</row>
    <row r="40" spans="1:48" ht="27" customHeight="1">
      <c r="A40" s="138"/>
      <c r="B40" s="138"/>
      <c r="C40" s="138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</row>
  </sheetData>
  <sheetProtection sheet="1" objects="1" scenarios="1"/>
  <mergeCells count="25">
    <mergeCell ref="N16:P16"/>
    <mergeCell ref="R16:AB16"/>
    <mergeCell ref="AE16:AG16"/>
    <mergeCell ref="Z18:AB18"/>
    <mergeCell ref="AF18:AG18"/>
    <mergeCell ref="N17:P17"/>
    <mergeCell ref="R17:AB17"/>
    <mergeCell ref="AF17:AG17"/>
    <mergeCell ref="P18:T18"/>
    <mergeCell ref="AE5:AH5"/>
    <mergeCell ref="AE6:AG6"/>
    <mergeCell ref="T15:Z15"/>
    <mergeCell ref="AE15:AH15"/>
    <mergeCell ref="P22:T22"/>
    <mergeCell ref="V22:X22"/>
    <mergeCell ref="Z22:AB22"/>
    <mergeCell ref="AF22:AH22"/>
    <mergeCell ref="AE7:AH9"/>
    <mergeCell ref="AE10:AH11"/>
    <mergeCell ref="P19:T19"/>
    <mergeCell ref="Z19:AB19"/>
    <mergeCell ref="P20:T20"/>
    <mergeCell ref="Z20:AB20"/>
    <mergeCell ref="P21:T21"/>
    <mergeCell ref="Z21:AB21"/>
  </mergeCells>
  <conditionalFormatting sqref="F5:K22">
    <cfRule type="cellIs" dxfId="15" priority="3" operator="greaterThan">
      <formula>$X$21</formula>
    </cfRule>
  </conditionalFormatting>
  <conditionalFormatting sqref="J5:L23 M5:AB22 H5:H16 I5:I20 F23:I23 F21:H22 F5:G20">
    <cfRule type="cellIs" dxfId="14" priority="1" operator="equal">
      <formula>0</formula>
    </cfRule>
    <cfRule type="colorScale" priority="2">
      <colorScale>
        <cfvo type="num" val="$V$18"/>
        <cfvo type="formula" val="$F$36"/>
        <cfvo type="max"/>
        <color theme="0"/>
        <color rgb="FF92D050"/>
        <color theme="9" tint="-0.499984740745262"/>
      </colorScale>
    </cfRule>
  </conditionalFormatting>
  <dataValidations count="1">
    <dataValidation type="list" allowBlank="1" showInputMessage="1" showErrorMessage="1" sqref="AE22" xr:uid="{00000000-0002-0000-0300-000000000000}">
      <formula1>"5,10,25,50,75,90,95"</formula1>
    </dataValidation>
  </dataValidations>
  <printOptions horizontalCentered="1" verticalCentered="1"/>
  <pageMargins left="0.5" right="0.5" top="0.5" bottom="0.5" header="0.5" footer="0.5"/>
  <pageSetup paperSize="9" scale="11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01441" r:id="rId4" name="Drop Down 2049">
              <controlPr defaultSize="0" print="0" autoLine="0" autoPict="0">
                <anchor moveWithCells="1">
                  <from>
                    <xdr:col>5</xdr:col>
                    <xdr:colOff>19050</xdr:colOff>
                    <xdr:row>25</xdr:row>
                    <xdr:rowOff>6350</xdr:rowOff>
                  </from>
                  <to>
                    <xdr:col>25</xdr:col>
                    <xdr:colOff>31750</xdr:colOff>
                    <xdr:row>26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1442" r:id="rId5" name="Drop Down 2050">
              <controlPr defaultSize="0" print="0" autoLine="0" autoPict="0">
                <anchor moveWithCells="1">
                  <from>
                    <xdr:col>29</xdr:col>
                    <xdr:colOff>76200</xdr:colOff>
                    <xdr:row>11</xdr:row>
                    <xdr:rowOff>88900</xdr:rowOff>
                  </from>
                  <to>
                    <xdr:col>33</xdr:col>
                    <xdr:colOff>209550</xdr:colOff>
                    <xdr:row>13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1443" r:id="rId6" name="Drop Down 2051">
              <controlPr defaultSize="0" print="0" autoLine="0" autoPict="0">
                <anchor moveWithCells="1">
                  <from>
                    <xdr:col>5</xdr:col>
                    <xdr:colOff>19050</xdr:colOff>
                    <xdr:row>26</xdr:row>
                    <xdr:rowOff>146050</xdr:rowOff>
                  </from>
                  <to>
                    <xdr:col>25</xdr:col>
                    <xdr:colOff>31750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1444" r:id="rId7" name="Drop Down 2052">
              <controlPr defaultSize="0" print="0" autoLine="0" autoPict="0">
                <anchor moveWithCells="1">
                  <from>
                    <xdr:col>25</xdr:col>
                    <xdr:colOff>69850</xdr:colOff>
                    <xdr:row>25</xdr:row>
                    <xdr:rowOff>6350</xdr:rowOff>
                  </from>
                  <to>
                    <xdr:col>27</xdr:col>
                    <xdr:colOff>82550</xdr:colOff>
                    <xdr:row>26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1445" r:id="rId8" name="Drop Down 2053">
              <controlPr defaultSize="0" print="0" autoLine="0" autoPict="0">
                <anchor moveWithCells="1">
                  <from>
                    <xdr:col>25</xdr:col>
                    <xdr:colOff>69850</xdr:colOff>
                    <xdr:row>26</xdr:row>
                    <xdr:rowOff>139700</xdr:rowOff>
                  </from>
                  <to>
                    <xdr:col>27</xdr:col>
                    <xdr:colOff>88900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1446" r:id="rId9" name="Spinner 2054">
              <controlPr defaultSize="0" print="0" autoPict="0">
                <anchor moveWithCells="1">
                  <from>
                    <xdr:col>27</xdr:col>
                    <xdr:colOff>127000</xdr:colOff>
                    <xdr:row>24</xdr:row>
                    <xdr:rowOff>127000</xdr:rowOff>
                  </from>
                  <to>
                    <xdr:col>29</xdr:col>
                    <xdr:colOff>12700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1447" r:id="rId10" name="Drop Down 2061">
              <controlPr defaultSize="0" autoLine="0" autoPict="0">
                <anchor moveWithCells="1">
                  <from>
                    <xdr:col>29</xdr:col>
                    <xdr:colOff>76200</xdr:colOff>
                    <xdr:row>3</xdr:row>
                    <xdr:rowOff>38100</xdr:rowOff>
                  </from>
                  <to>
                    <xdr:col>33</xdr:col>
                    <xdr:colOff>215900</xdr:colOff>
                    <xdr:row>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1448" r:id="rId11" name="Drop Down 2055">
              <controlPr defaultSize="0" autoLine="0" autoPict="0">
                <anchor moveWithCells="1">
                  <from>
                    <xdr:col>29</xdr:col>
                    <xdr:colOff>69850</xdr:colOff>
                    <xdr:row>24</xdr:row>
                    <xdr:rowOff>133350</xdr:rowOff>
                  </from>
                  <to>
                    <xdr:col>34</xdr:col>
                    <xdr:colOff>25400</xdr:colOff>
                    <xdr:row>26</xdr:row>
                    <xdr:rowOff>82550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1449" r:id="rId12" name="Drop Down 2056">
              <controlPr defaultSize="0" autoLine="0" autoPict="0">
                <anchor moveWithCells="1">
                  <from>
                    <xdr:col>29</xdr:col>
                    <xdr:colOff>69850</xdr:colOff>
                    <xdr:row>26</xdr:row>
                    <xdr:rowOff>114300</xdr:rowOff>
                  </from>
                  <to>
                    <xdr:col>34</xdr:col>
                    <xdr:colOff>38100</xdr:colOff>
                    <xdr:row>28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F26C"/>
  </sheetPr>
  <dimension ref="A1:IM42"/>
  <sheetViews>
    <sheetView zoomScale="55" zoomScaleNormal="55" zoomScaleSheetLayoutView="100" workbookViewId="0">
      <selection activeCell="J33" sqref="J33"/>
    </sheetView>
  </sheetViews>
  <sheetFormatPr defaultColWidth="4.90625" defaultRowHeight="27" customHeight="1"/>
  <cols>
    <col min="1" max="1" width="1.08984375" style="137" customWidth="1"/>
    <col min="2" max="2" width="4.6328125" style="137" customWidth="1"/>
    <col min="3" max="4" width="5.54296875" style="137" customWidth="1"/>
    <col min="5" max="5" width="0.453125" style="137" customWidth="1"/>
    <col min="6" max="11" width="5.08984375" style="137" customWidth="1"/>
    <col min="12" max="12" width="5.54296875" style="137" customWidth="1"/>
    <col min="13" max="13" width="0.453125" style="137" customWidth="1"/>
    <col min="14" max="14" width="5.54296875" style="137" customWidth="1"/>
    <col min="15" max="15" width="0.453125" style="137" customWidth="1"/>
    <col min="16" max="16" width="5.54296875" style="137" customWidth="1"/>
    <col min="17" max="17" width="0.453125" style="137" customWidth="1"/>
    <col min="18" max="18" width="5.54296875" style="137" customWidth="1"/>
    <col min="19" max="19" width="0.453125" style="137" customWidth="1"/>
    <col min="20" max="20" width="5.54296875" style="137" customWidth="1"/>
    <col min="21" max="21" width="0.453125" style="137" customWidth="1"/>
    <col min="22" max="22" width="5.54296875" style="137" customWidth="1"/>
    <col min="23" max="23" width="0.453125" style="137" customWidth="1"/>
    <col min="24" max="24" width="5.54296875" style="137" customWidth="1"/>
    <col min="25" max="25" width="0.453125" style="137" customWidth="1"/>
    <col min="26" max="26" width="5.54296875" style="137" customWidth="1"/>
    <col min="27" max="27" width="4.453125" style="137" customWidth="1"/>
    <col min="28" max="28" width="5.36328125" style="137" customWidth="1"/>
    <col min="29" max="29" width="1.6328125" style="137" customWidth="1"/>
    <col min="30" max="30" width="1.36328125" style="137" customWidth="1"/>
    <col min="31" max="31" width="8.81640625" style="137" customWidth="1"/>
    <col min="32" max="32" width="4.453125" style="137" customWidth="1"/>
    <col min="33" max="33" width="4.90625" style="137"/>
    <col min="34" max="34" width="6.08984375" style="137" customWidth="1"/>
    <col min="35" max="36" width="4.90625" style="137"/>
    <col min="37" max="37" width="8.90625" style="137" bestFit="1" customWidth="1"/>
    <col min="38" max="48" width="4.90625" style="137"/>
    <col min="49" max="60" width="4.90625" style="138"/>
    <col min="61" max="247" width="4.90625" style="137"/>
  </cols>
  <sheetData>
    <row r="1" spans="1:48" ht="6" customHeight="1">
      <c r="A1" s="138"/>
      <c r="B1" s="138"/>
      <c r="C1" s="138"/>
      <c r="D1" s="138"/>
      <c r="E1" s="138"/>
      <c r="F1" s="138"/>
      <c r="G1" s="138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21"/>
      <c r="AJ1" s="21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8"/>
      <c r="AV1" s="138"/>
    </row>
    <row r="2" spans="1:48" ht="15.9" customHeight="1">
      <c r="A2" s="138"/>
      <c r="B2" s="139"/>
      <c r="C2" s="140"/>
      <c r="D2" s="140"/>
      <c r="E2" s="140"/>
      <c r="F2" s="140"/>
      <c r="G2" s="140"/>
      <c r="H2" s="198"/>
      <c r="I2" s="140"/>
      <c r="J2" s="233"/>
      <c r="K2" s="233"/>
      <c r="L2" s="264" t="str">
        <f>INDEX('Datos '!H6:DZ6,1,'(с)'!A50)</f>
        <v>Superficie (mil km²)</v>
      </c>
      <c r="M2" s="264"/>
      <c r="N2" s="265"/>
      <c r="O2" s="265"/>
      <c r="P2" s="233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323"/>
      <c r="AD2" s="138"/>
      <c r="AE2" s="336"/>
      <c r="AF2" s="337"/>
      <c r="AG2" s="337"/>
      <c r="AH2" s="337"/>
      <c r="AI2" s="337"/>
      <c r="AJ2" s="21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</row>
    <row r="3" spans="1:48" ht="17.149999999999999" customHeight="1">
      <c r="A3" s="138"/>
      <c r="B3" s="141"/>
      <c r="C3" s="142"/>
      <c r="D3" s="143"/>
      <c r="E3" s="143"/>
      <c r="F3" s="143"/>
      <c r="G3" s="143"/>
      <c r="H3" s="143"/>
      <c r="I3" s="143"/>
      <c r="J3" s="143"/>
      <c r="K3" s="143"/>
      <c r="L3" s="266" t="str">
        <f>INDEX('Datos '!H6:DZ6,1,'(с)'!A137)</f>
        <v xml:space="preserve"> ============ </v>
      </c>
      <c r="M3" s="266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324"/>
      <c r="AD3" s="138"/>
      <c r="AE3" s="338" t="s">
        <v>1</v>
      </c>
      <c r="AF3" s="339"/>
      <c r="AG3" s="340"/>
      <c r="AH3" s="340"/>
      <c r="AI3" s="337"/>
      <c r="AJ3" s="21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</row>
    <row r="4" spans="1:48" ht="11.15" customHeight="1">
      <c r="A4" s="138"/>
      <c r="B4" s="144" t="s">
        <v>0</v>
      </c>
      <c r="C4" s="145" t="s">
        <v>0</v>
      </c>
      <c r="D4" s="146" t="s">
        <v>0</v>
      </c>
      <c r="E4" s="146" t="s">
        <v>0</v>
      </c>
      <c r="F4" s="146" t="s">
        <v>0</v>
      </c>
      <c r="G4" s="146" t="s">
        <v>0</v>
      </c>
      <c r="H4" s="146" t="s">
        <v>0</v>
      </c>
      <c r="I4" s="146" t="s">
        <v>0</v>
      </c>
      <c r="J4" s="146" t="s">
        <v>0</v>
      </c>
      <c r="K4" s="146" t="s">
        <v>0</v>
      </c>
      <c r="L4" s="267" t="s">
        <v>0</v>
      </c>
      <c r="M4" s="267" t="s">
        <v>0</v>
      </c>
      <c r="N4" s="146" t="s">
        <v>0</v>
      </c>
      <c r="O4" s="146" t="s">
        <v>0</v>
      </c>
      <c r="P4" s="146" t="s">
        <v>0</v>
      </c>
      <c r="Q4" s="146" t="s">
        <v>0</v>
      </c>
      <c r="R4" s="146" t="s">
        <v>0</v>
      </c>
      <c r="S4" s="146" t="s">
        <v>0</v>
      </c>
      <c r="T4" s="146" t="s">
        <v>0</v>
      </c>
      <c r="U4" s="146" t="s">
        <v>0</v>
      </c>
      <c r="V4" s="146" t="s">
        <v>0</v>
      </c>
      <c r="W4" s="146" t="s">
        <v>0</v>
      </c>
      <c r="X4" s="146" t="s">
        <v>0</v>
      </c>
      <c r="Y4" s="146" t="s">
        <v>0</v>
      </c>
      <c r="Z4" s="146" t="s">
        <v>0</v>
      </c>
      <c r="AA4" s="146" t="s">
        <v>0</v>
      </c>
      <c r="AB4" s="146" t="s">
        <v>0</v>
      </c>
      <c r="AC4" s="325" t="s">
        <v>0</v>
      </c>
      <c r="AD4" s="138"/>
      <c r="AE4" s="341"/>
      <c r="AF4" s="336"/>
      <c r="AG4" s="337"/>
      <c r="AH4" s="337"/>
      <c r="AI4" s="362">
        <f t="shared" ref="AI4:AI22" si="0">$AE$26</f>
        <v>50</v>
      </c>
      <c r="AJ4" s="21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</row>
    <row r="5" spans="1:48" ht="16" customHeight="1">
      <c r="A5" s="138"/>
      <c r="B5" s="147" t="s">
        <v>0</v>
      </c>
      <c r="C5" s="148"/>
      <c r="D5" s="149" t="s">
        <v>0</v>
      </c>
      <c r="E5" s="149" t="s">
        <v>0</v>
      </c>
      <c r="F5" s="149" t="s">
        <v>0</v>
      </c>
      <c r="G5" s="173">
        <f>'Datos '!G16</f>
        <v>53.2</v>
      </c>
      <c r="H5" s="199">
        <f>'Datos '!G23</f>
        <v>155.5</v>
      </c>
      <c r="I5" s="149" t="s">
        <v>0</v>
      </c>
      <c r="J5" s="149" t="s">
        <v>0</v>
      </c>
      <c r="K5" s="149" t="s">
        <v>0</v>
      </c>
      <c r="L5" s="163" t="s">
        <v>2</v>
      </c>
      <c r="M5" s="163" t="s">
        <v>0</v>
      </c>
      <c r="N5" s="163" t="s">
        <v>0</v>
      </c>
      <c r="O5" s="163" t="s">
        <v>0</v>
      </c>
      <c r="P5" s="163" t="s">
        <v>0</v>
      </c>
      <c r="Q5" s="163" t="s">
        <v>0</v>
      </c>
      <c r="R5" s="163" t="s">
        <v>0</v>
      </c>
      <c r="S5" s="163" t="s">
        <v>0</v>
      </c>
      <c r="T5" s="163" t="s">
        <v>0</v>
      </c>
      <c r="U5" s="163" t="s">
        <v>0</v>
      </c>
      <c r="V5" s="163" t="s">
        <v>0</v>
      </c>
      <c r="W5" s="163" t="s">
        <v>0</v>
      </c>
      <c r="X5" s="163" t="s">
        <v>0</v>
      </c>
      <c r="Y5" s="163" t="s">
        <v>0</v>
      </c>
      <c r="Z5" s="154" t="s">
        <v>0</v>
      </c>
      <c r="AA5" s="163" t="s">
        <v>0</v>
      </c>
      <c r="AB5" s="163" t="s">
        <v>0</v>
      </c>
      <c r="AC5" s="326" t="s">
        <v>0</v>
      </c>
      <c r="AD5" s="138"/>
      <c r="AE5" s="429"/>
      <c r="AF5" s="429"/>
      <c r="AG5" s="429"/>
      <c r="AH5" s="429"/>
      <c r="AI5" s="362">
        <f t="shared" si="0"/>
        <v>50</v>
      </c>
      <c r="AJ5" s="21"/>
      <c r="AK5" s="138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</row>
    <row r="6" spans="1:48" ht="16" customHeight="1">
      <c r="A6" s="138"/>
      <c r="B6" s="150" t="s">
        <v>0</v>
      </c>
      <c r="C6" s="148"/>
      <c r="D6" s="151" t="s">
        <v>0</v>
      </c>
      <c r="E6" s="151" t="s">
        <v>0</v>
      </c>
      <c r="F6" s="151" t="s">
        <v>0</v>
      </c>
      <c r="G6" s="174">
        <f>'Datos '!G16</f>
        <v>53.2</v>
      </c>
      <c r="H6" s="201">
        <f>'Datos '!G23</f>
        <v>155.5</v>
      </c>
      <c r="I6" s="151" t="s">
        <v>0</v>
      </c>
      <c r="J6" s="234" t="s">
        <v>0</v>
      </c>
      <c r="K6" s="153" t="s">
        <v>0</v>
      </c>
      <c r="L6" s="153" t="s">
        <v>0</v>
      </c>
      <c r="M6" s="153" t="s">
        <v>0</v>
      </c>
      <c r="N6" s="153" t="s">
        <v>0</v>
      </c>
      <c r="O6" s="153" t="s">
        <v>0</v>
      </c>
      <c r="P6" s="153" t="s">
        <v>0</v>
      </c>
      <c r="Q6" s="153" t="s">
        <v>0</v>
      </c>
      <c r="R6" s="153" t="s">
        <v>0</v>
      </c>
      <c r="S6" s="153" t="s">
        <v>0</v>
      </c>
      <c r="T6" s="153" t="s">
        <v>0</v>
      </c>
      <c r="U6" s="153" t="s">
        <v>0</v>
      </c>
      <c r="V6" s="153" t="s">
        <v>0</v>
      </c>
      <c r="W6" s="153" t="s">
        <v>0</v>
      </c>
      <c r="X6" s="153" t="s">
        <v>0</v>
      </c>
      <c r="Y6" s="153" t="s">
        <v>0</v>
      </c>
      <c r="Z6" s="156" t="s">
        <v>0</v>
      </c>
      <c r="AA6" s="153" t="s">
        <v>0</v>
      </c>
      <c r="AB6" s="153" t="s">
        <v>0</v>
      </c>
      <c r="AC6" s="327" t="s">
        <v>0</v>
      </c>
      <c r="AD6" s="138"/>
      <c r="AE6" s="430"/>
      <c r="AF6" s="430"/>
      <c r="AG6" s="430"/>
      <c r="AH6" s="343"/>
      <c r="AI6" s="362">
        <f t="shared" si="0"/>
        <v>50</v>
      </c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</row>
    <row r="7" spans="1:48" ht="16" customHeight="1">
      <c r="A7" s="138"/>
      <c r="B7" s="147" t="s">
        <v>0</v>
      </c>
      <c r="C7" s="154" t="s">
        <v>0</v>
      </c>
      <c r="D7" s="154" t="s">
        <v>0</v>
      </c>
      <c r="E7" s="154" t="s">
        <v>0</v>
      </c>
      <c r="F7" s="157" t="s">
        <v>0</v>
      </c>
      <c r="G7" s="175">
        <f>'Datos '!G9</f>
        <v>102.6</v>
      </c>
      <c r="H7" s="203">
        <f>'Datos '!G30</f>
        <v>22.5</v>
      </c>
      <c r="I7" s="204">
        <f>'Datos '!G15</f>
        <v>72.099999999999994</v>
      </c>
      <c r="J7" s="157" t="s">
        <v>0</v>
      </c>
      <c r="K7" s="235">
        <f>'Datos '!G20</f>
        <v>29.8</v>
      </c>
      <c r="L7" s="157" t="s">
        <v>0</v>
      </c>
      <c r="M7" s="157" t="s">
        <v>0</v>
      </c>
      <c r="N7" s="222" t="s">
        <v>0</v>
      </c>
      <c r="O7" s="298" t="s">
        <v>0</v>
      </c>
      <c r="P7" s="299" t="s">
        <v>0</v>
      </c>
      <c r="Q7" s="299" t="s">
        <v>0</v>
      </c>
      <c r="R7" s="299" t="s">
        <v>0</v>
      </c>
      <c r="S7" s="299" t="s">
        <v>0</v>
      </c>
      <c r="T7" s="299" t="s">
        <v>0</v>
      </c>
      <c r="U7" s="299" t="s">
        <v>0</v>
      </c>
      <c r="V7" s="299" t="s">
        <v>0</v>
      </c>
      <c r="W7" s="157" t="s">
        <v>0</v>
      </c>
      <c r="X7" s="313" t="s">
        <v>0</v>
      </c>
      <c r="Y7" s="313" t="s">
        <v>0</v>
      </c>
      <c r="Z7" s="148" t="s">
        <v>0</v>
      </c>
      <c r="AA7" s="157" t="s">
        <v>0</v>
      </c>
      <c r="AB7" s="154" t="s">
        <v>0</v>
      </c>
      <c r="AC7" s="326" t="s">
        <v>0</v>
      </c>
      <c r="AD7" s="138"/>
      <c r="AE7" s="404" t="str">
        <f>VLOOKUP('(с)'!C140,'(с)'!A141:C152,3,0)</f>
        <v>Max (Provincia de Buenos Aires)</v>
      </c>
      <c r="AF7" s="405"/>
      <c r="AG7" s="405"/>
      <c r="AH7" s="406"/>
      <c r="AI7" s="362">
        <f t="shared" si="0"/>
        <v>50</v>
      </c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</row>
    <row r="8" spans="1:48" ht="16" customHeight="1">
      <c r="A8" s="138"/>
      <c r="B8" s="152" t="s">
        <v>0</v>
      </c>
      <c r="C8" s="155" t="s">
        <v>0</v>
      </c>
      <c r="D8" s="155" t="s">
        <v>0</v>
      </c>
      <c r="E8" s="155" t="s">
        <v>0</v>
      </c>
      <c r="F8" s="155" t="s">
        <v>0</v>
      </c>
      <c r="G8" s="174">
        <f>'Datos '!G9</f>
        <v>102.6</v>
      </c>
      <c r="H8" s="151">
        <f>'Datos '!G30</f>
        <v>22.5</v>
      </c>
      <c r="I8" s="201">
        <f>'Datos '!G15</f>
        <v>72.099999999999994</v>
      </c>
      <c r="J8" s="155" t="s">
        <v>0</v>
      </c>
      <c r="K8" s="191">
        <f>'Datos '!G20</f>
        <v>29.8</v>
      </c>
      <c r="L8" s="155" t="s">
        <v>0</v>
      </c>
      <c r="M8" s="155" t="s">
        <v>0</v>
      </c>
      <c r="N8" s="268" t="s">
        <v>0</v>
      </c>
      <c r="O8" s="151" t="s">
        <v>0</v>
      </c>
      <c r="P8" s="299" t="s">
        <v>0</v>
      </c>
      <c r="Q8" s="299" t="s">
        <v>0</v>
      </c>
      <c r="R8" s="299" t="s">
        <v>0</v>
      </c>
      <c r="S8" s="299" t="s">
        <v>0</v>
      </c>
      <c r="T8" s="299" t="s">
        <v>0</v>
      </c>
      <c r="U8" s="299" t="s">
        <v>0</v>
      </c>
      <c r="V8" s="299" t="s">
        <v>0</v>
      </c>
      <c r="W8" s="314" t="s">
        <v>0</v>
      </c>
      <c r="X8" s="151" t="s">
        <v>0</v>
      </c>
      <c r="Y8" s="151" t="s">
        <v>0</v>
      </c>
      <c r="Z8" s="148" t="s">
        <v>0</v>
      </c>
      <c r="AA8" s="155" t="s">
        <v>0</v>
      </c>
      <c r="AB8" s="156" t="s">
        <v>0</v>
      </c>
      <c r="AC8" s="327" t="s">
        <v>0</v>
      </c>
      <c r="AD8" s="138"/>
      <c r="AE8" s="407"/>
      <c r="AF8" s="408"/>
      <c r="AG8" s="408"/>
      <c r="AH8" s="409"/>
      <c r="AI8" s="362">
        <f t="shared" si="0"/>
        <v>50</v>
      </c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</row>
    <row r="9" spans="1:48" ht="16" customHeight="1">
      <c r="A9" s="138"/>
      <c r="B9" s="147" t="s">
        <v>0</v>
      </c>
      <c r="C9" s="157" t="s">
        <v>0</v>
      </c>
      <c r="D9" s="148"/>
      <c r="E9" s="176" t="s">
        <v>0</v>
      </c>
      <c r="F9" s="177" t="s">
        <v>0</v>
      </c>
      <c r="G9" s="178">
        <f>'Datos '!G18</f>
        <v>89.7</v>
      </c>
      <c r="H9" s="206">
        <f>'Datos '!G28</f>
        <v>136.4</v>
      </c>
      <c r="I9" s="207">
        <f>'Datos '!G10</f>
        <v>99.6</v>
      </c>
      <c r="J9" s="236">
        <f>'Datos '!G13</f>
        <v>88.2</v>
      </c>
      <c r="K9" s="238" t="s">
        <v>0</v>
      </c>
      <c r="L9" s="269" t="s">
        <v>0</v>
      </c>
      <c r="M9" s="269" t="s">
        <v>0</v>
      </c>
      <c r="N9" s="270" t="s">
        <v>0</v>
      </c>
      <c r="O9" s="270" t="s">
        <v>0</v>
      </c>
      <c r="P9" s="299" t="s">
        <v>0</v>
      </c>
      <c r="Q9" s="299" t="s">
        <v>0</v>
      </c>
      <c r="R9" s="299" t="s">
        <v>0</v>
      </c>
      <c r="S9" s="299" t="s">
        <v>0</v>
      </c>
      <c r="T9" s="299" t="s">
        <v>0</v>
      </c>
      <c r="U9" s="299" t="s">
        <v>0</v>
      </c>
      <c r="V9" s="299" t="s">
        <v>0</v>
      </c>
      <c r="W9" s="316" t="s">
        <v>0</v>
      </c>
      <c r="X9" s="317" t="s">
        <v>0</v>
      </c>
      <c r="Y9" s="317" t="s">
        <v>0</v>
      </c>
      <c r="Z9" s="157" t="s">
        <v>0</v>
      </c>
      <c r="AA9" s="157" t="s">
        <v>0</v>
      </c>
      <c r="AB9" s="154" t="s">
        <v>0</v>
      </c>
      <c r="AC9" s="326" t="s">
        <v>0</v>
      </c>
      <c r="AD9" s="138"/>
      <c r="AE9" s="410"/>
      <c r="AF9" s="411"/>
      <c r="AG9" s="411"/>
      <c r="AH9" s="412"/>
      <c r="AI9" s="362">
        <f t="shared" si="0"/>
        <v>50</v>
      </c>
      <c r="AJ9" s="363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</row>
    <row r="10" spans="1:48" ht="16" customHeight="1">
      <c r="A10" s="138"/>
      <c r="B10" s="152" t="s">
        <v>0</v>
      </c>
      <c r="C10" s="155" t="s">
        <v>0</v>
      </c>
      <c r="D10" s="148"/>
      <c r="E10" s="151" t="s">
        <v>0</v>
      </c>
      <c r="F10" s="151" t="s">
        <v>0</v>
      </c>
      <c r="G10" s="174">
        <f>'Datos '!G18</f>
        <v>89.7</v>
      </c>
      <c r="H10" s="151">
        <f>'Datos '!G28</f>
        <v>136.4</v>
      </c>
      <c r="I10" s="151">
        <f>'Datos '!G10</f>
        <v>99.6</v>
      </c>
      <c r="J10" s="201">
        <f>'Datos '!G13</f>
        <v>88.2</v>
      </c>
      <c r="K10" s="151" t="s">
        <v>0</v>
      </c>
      <c r="L10" s="151" t="s">
        <v>0</v>
      </c>
      <c r="M10" s="151" t="s">
        <v>0</v>
      </c>
      <c r="N10" s="151" t="s">
        <v>0</v>
      </c>
      <c r="O10" s="151" t="s">
        <v>0</v>
      </c>
      <c r="P10" s="299" t="s">
        <v>0</v>
      </c>
      <c r="Q10" s="299" t="s">
        <v>0</v>
      </c>
      <c r="R10" s="299" t="s">
        <v>0</v>
      </c>
      <c r="S10" s="299" t="s">
        <v>0</v>
      </c>
      <c r="T10" s="299" t="s">
        <v>0</v>
      </c>
      <c r="U10" s="299" t="s">
        <v>0</v>
      </c>
      <c r="V10" s="299" t="s">
        <v>0</v>
      </c>
      <c r="W10" s="151" t="s">
        <v>0</v>
      </c>
      <c r="X10" s="151" t="s">
        <v>0</v>
      </c>
      <c r="Y10" s="151" t="s">
        <v>0</v>
      </c>
      <c r="Z10" s="155" t="s">
        <v>0</v>
      </c>
      <c r="AA10" s="155" t="s">
        <v>0</v>
      </c>
      <c r="AB10" s="156" t="s">
        <v>0</v>
      </c>
      <c r="AC10" s="327" t="s">
        <v>0</v>
      </c>
      <c r="AD10" s="138"/>
      <c r="AE10" s="413">
        <f>INDEX('(с)'!D141:D152,'(с)'!C140,1)</f>
        <v>307.60000000000002</v>
      </c>
      <c r="AF10" s="414"/>
      <c r="AG10" s="414"/>
      <c r="AH10" s="415"/>
      <c r="AI10" s="362">
        <f t="shared" si="0"/>
        <v>50</v>
      </c>
      <c r="AJ10" s="364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</row>
    <row r="11" spans="1:48" ht="16" customHeight="1">
      <c r="A11" s="138"/>
      <c r="B11" s="147" t="s">
        <v>0</v>
      </c>
      <c r="C11" s="157" t="s">
        <v>0</v>
      </c>
      <c r="D11" s="157" t="s">
        <v>0</v>
      </c>
      <c r="E11" s="157" t="s">
        <v>0</v>
      </c>
      <c r="F11" s="179">
        <f>'Datos '!G24</f>
        <v>89.7</v>
      </c>
      <c r="G11" s="181">
        <f>'Datos '!G25</f>
        <v>76.7</v>
      </c>
      <c r="H11" s="209">
        <f>'Datos '!G12</f>
        <v>165.3</v>
      </c>
      <c r="I11" s="211">
        <f>'Datos '!G27</f>
        <v>133</v>
      </c>
      <c r="J11" s="240">
        <f>'Datos '!G14</f>
        <v>78.8</v>
      </c>
      <c r="K11" s="242" t="s">
        <v>0</v>
      </c>
      <c r="L11" s="148" t="s">
        <v>0</v>
      </c>
      <c r="M11" s="271" t="s">
        <v>0</v>
      </c>
      <c r="N11" s="272" t="s">
        <v>0</v>
      </c>
      <c r="O11" s="272" t="s">
        <v>0</v>
      </c>
      <c r="P11" s="299" t="s">
        <v>0</v>
      </c>
      <c r="Q11" s="299" t="s">
        <v>0</v>
      </c>
      <c r="R11" s="299" t="s">
        <v>0</v>
      </c>
      <c r="S11" s="299" t="s">
        <v>0</v>
      </c>
      <c r="T11" s="299" t="s">
        <v>0</v>
      </c>
      <c r="U11" s="299" t="s">
        <v>0</v>
      </c>
      <c r="V11" s="299" t="s">
        <v>0</v>
      </c>
      <c r="W11" s="318" t="s">
        <v>0</v>
      </c>
      <c r="X11" s="319" t="s">
        <v>0</v>
      </c>
      <c r="Y11" s="319" t="s">
        <v>0</v>
      </c>
      <c r="Z11" s="157" t="s">
        <v>0</v>
      </c>
      <c r="AA11" s="157" t="s">
        <v>0</v>
      </c>
      <c r="AB11" s="157" t="s">
        <v>0</v>
      </c>
      <c r="AC11" s="326" t="s">
        <v>0</v>
      </c>
      <c r="AD11" s="138"/>
      <c r="AE11" s="419"/>
      <c r="AF11" s="420"/>
      <c r="AG11" s="420"/>
      <c r="AH11" s="421"/>
      <c r="AI11" s="362">
        <f t="shared" si="0"/>
        <v>50</v>
      </c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</row>
    <row r="12" spans="1:48" ht="16" customHeight="1">
      <c r="A12" s="138"/>
      <c r="B12" s="152" t="s">
        <v>0</v>
      </c>
      <c r="C12" s="156" t="s">
        <v>0</v>
      </c>
      <c r="D12" s="155" t="s">
        <v>0</v>
      </c>
      <c r="E12" s="155" t="s">
        <v>0</v>
      </c>
      <c r="F12" s="182">
        <f>'Datos '!G24</f>
        <v>89.7</v>
      </c>
      <c r="G12" s="151">
        <f>'Datos '!G25</f>
        <v>76.7</v>
      </c>
      <c r="H12" s="151">
        <f>'Datos '!G12</f>
        <v>165.3</v>
      </c>
      <c r="I12" s="151">
        <f>'Datos '!G27</f>
        <v>133</v>
      </c>
      <c r="J12" s="201">
        <f>'Datos '!G14</f>
        <v>78.8</v>
      </c>
      <c r="K12" s="151" t="s">
        <v>0</v>
      </c>
      <c r="L12" s="148" t="s">
        <v>0</v>
      </c>
      <c r="M12" s="151" t="s">
        <v>0</v>
      </c>
      <c r="N12" s="151" t="s">
        <v>0</v>
      </c>
      <c r="O12" s="151" t="s">
        <v>0</v>
      </c>
      <c r="P12" s="151" t="s">
        <v>0</v>
      </c>
      <c r="Q12" s="151" t="s">
        <v>0</v>
      </c>
      <c r="R12" s="148" t="s">
        <v>0</v>
      </c>
      <c r="S12" s="151" t="s">
        <v>0</v>
      </c>
      <c r="T12" s="148" t="s">
        <v>0</v>
      </c>
      <c r="U12" s="151" t="s">
        <v>0</v>
      </c>
      <c r="V12" s="148" t="s">
        <v>0</v>
      </c>
      <c r="W12" s="151" t="s">
        <v>0</v>
      </c>
      <c r="X12" s="151" t="s">
        <v>0</v>
      </c>
      <c r="Y12" s="151" t="s">
        <v>0</v>
      </c>
      <c r="Z12" s="155" t="s">
        <v>0</v>
      </c>
      <c r="AA12" s="162" t="s">
        <v>0</v>
      </c>
      <c r="AB12" s="156" t="s">
        <v>0</v>
      </c>
      <c r="AC12" s="327" t="s">
        <v>0</v>
      </c>
      <c r="AD12" s="138"/>
      <c r="AE12" s="21"/>
      <c r="AF12" s="21"/>
      <c r="AG12" s="21"/>
      <c r="AH12" s="21"/>
      <c r="AI12" s="362">
        <f t="shared" si="0"/>
        <v>50</v>
      </c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</row>
    <row r="13" spans="1:48" ht="16" customHeight="1">
      <c r="A13" s="138"/>
      <c r="B13" s="158" t="s">
        <v>0</v>
      </c>
      <c r="C13" s="148"/>
      <c r="D13" s="149" t="s">
        <v>0</v>
      </c>
      <c r="E13" s="149" t="s">
        <v>0</v>
      </c>
      <c r="F13" s="183" t="s">
        <v>0</v>
      </c>
      <c r="G13" s="184">
        <f>'Datos '!G19</f>
        <v>148.80000000000001</v>
      </c>
      <c r="H13" s="213">
        <f>'Datos '!G17</f>
        <v>143.4</v>
      </c>
      <c r="I13" s="215">
        <f>'Datos '!G8</f>
        <v>307.60000000000002</v>
      </c>
      <c r="J13" s="244">
        <f>'Datos '!G7</f>
        <v>0.20200000000000001</v>
      </c>
      <c r="K13" s="246" t="s">
        <v>0</v>
      </c>
      <c r="L13" s="273" t="s">
        <v>0</v>
      </c>
      <c r="M13" s="273" t="s">
        <v>0</v>
      </c>
      <c r="N13" s="274" t="s">
        <v>0</v>
      </c>
      <c r="O13" s="274" t="s">
        <v>0</v>
      </c>
      <c r="P13" s="300" t="s">
        <v>0</v>
      </c>
      <c r="Q13" s="300" t="s">
        <v>0</v>
      </c>
      <c r="R13" s="301" t="s">
        <v>0</v>
      </c>
      <c r="S13" s="301" t="s">
        <v>0</v>
      </c>
      <c r="T13" s="305" t="s">
        <v>0</v>
      </c>
      <c r="U13" s="305" t="s">
        <v>0</v>
      </c>
      <c r="V13" s="306" t="s">
        <v>0</v>
      </c>
      <c r="W13" s="306" t="s">
        <v>0</v>
      </c>
      <c r="X13" s="148" t="s">
        <v>0</v>
      </c>
      <c r="Y13" s="320" t="s">
        <v>0</v>
      </c>
      <c r="Z13" s="148" t="s">
        <v>0</v>
      </c>
      <c r="AA13" s="157" t="s">
        <v>0</v>
      </c>
      <c r="AB13" s="328" t="s">
        <v>0</v>
      </c>
      <c r="AC13" s="326" t="s">
        <v>0</v>
      </c>
      <c r="AD13" s="138"/>
      <c r="AE13" s="21"/>
      <c r="AF13" s="21"/>
      <c r="AG13" s="21"/>
      <c r="AH13" s="21"/>
      <c r="AI13" s="362">
        <f t="shared" si="0"/>
        <v>50</v>
      </c>
      <c r="AJ13" s="21"/>
      <c r="AK13" s="21"/>
      <c r="AL13" s="21"/>
      <c r="AM13" s="21"/>
      <c r="AN13" s="138"/>
      <c r="AO13" s="138"/>
      <c r="AP13" s="138"/>
      <c r="AQ13" s="138"/>
      <c r="AR13" s="138"/>
      <c r="AS13" s="138"/>
      <c r="AT13" s="138"/>
      <c r="AU13" s="138"/>
      <c r="AV13" s="138"/>
    </row>
    <row r="14" spans="1:48" ht="16" customHeight="1">
      <c r="A14" s="138"/>
      <c r="B14" s="159" t="s">
        <v>0</v>
      </c>
      <c r="D14" s="151" t="s">
        <v>0</v>
      </c>
      <c r="E14" s="151" t="s">
        <v>0</v>
      </c>
      <c r="F14" s="151" t="s">
        <v>0</v>
      </c>
      <c r="G14" s="174">
        <f>'Datos '!G19</f>
        <v>148.80000000000001</v>
      </c>
      <c r="H14" s="151">
        <f>'Datos '!G17</f>
        <v>143.4</v>
      </c>
      <c r="I14" s="216">
        <f>'Datos '!G8</f>
        <v>307.60000000000002</v>
      </c>
      <c r="J14" s="221">
        <f>'Datos '!G7</f>
        <v>0.20200000000000001</v>
      </c>
      <c r="K14" s="151" t="s">
        <v>0</v>
      </c>
      <c r="L14" s="151" t="s">
        <v>0</v>
      </c>
      <c r="M14" s="151" t="s">
        <v>0</v>
      </c>
      <c r="N14" s="151" t="s">
        <v>0</v>
      </c>
      <c r="O14" s="151" t="s">
        <v>0</v>
      </c>
      <c r="P14" s="151" t="s">
        <v>0</v>
      </c>
      <c r="Q14" s="151" t="s">
        <v>0</v>
      </c>
      <c r="R14" s="151" t="s">
        <v>0</v>
      </c>
      <c r="S14" s="151" t="s">
        <v>0</v>
      </c>
      <c r="T14" s="151" t="s">
        <v>0</v>
      </c>
      <c r="U14" s="151" t="s">
        <v>0</v>
      </c>
      <c r="V14" s="151" t="s">
        <v>0</v>
      </c>
      <c r="W14" s="151" t="s">
        <v>0</v>
      </c>
      <c r="X14" s="148" t="s">
        <v>0</v>
      </c>
      <c r="Y14" s="151" t="s">
        <v>0</v>
      </c>
      <c r="Z14" s="148" t="s">
        <v>0</v>
      </c>
      <c r="AA14" s="155" t="s">
        <v>0</v>
      </c>
      <c r="AB14" s="151" t="s">
        <v>0</v>
      </c>
      <c r="AC14" s="327" t="s">
        <v>0</v>
      </c>
      <c r="AD14" s="138"/>
      <c r="AE14" s="21"/>
      <c r="AF14" s="21"/>
      <c r="AG14" s="21"/>
      <c r="AH14" s="21"/>
      <c r="AI14" s="362">
        <f t="shared" si="0"/>
        <v>50</v>
      </c>
      <c r="AJ14" s="21"/>
      <c r="AK14" s="21"/>
      <c r="AL14" s="21"/>
      <c r="AM14" s="21"/>
      <c r="AN14" s="138"/>
      <c r="AO14" s="138"/>
      <c r="AP14" s="138"/>
      <c r="AQ14" s="138"/>
      <c r="AR14" s="138"/>
      <c r="AS14" s="138"/>
      <c r="AT14" s="138"/>
      <c r="AU14" s="138"/>
      <c r="AV14" s="138"/>
    </row>
    <row r="15" spans="1:48" ht="16" customHeight="1">
      <c r="A15" s="138"/>
      <c r="B15" s="147" t="s">
        <v>0</v>
      </c>
      <c r="C15" s="154" t="s">
        <v>0</v>
      </c>
      <c r="D15" s="149" t="s">
        <v>0</v>
      </c>
      <c r="E15" s="149" t="s">
        <v>0</v>
      </c>
      <c r="F15" s="185" t="s">
        <v>0</v>
      </c>
      <c r="G15" s="186">
        <f>'Datos '!G21</f>
        <v>94.1</v>
      </c>
      <c r="H15" s="218">
        <f>'Datos '!G22</f>
        <v>203</v>
      </c>
      <c r="I15" s="220" t="s">
        <v>0</v>
      </c>
      <c r="J15" s="247" t="s">
        <v>0</v>
      </c>
      <c r="K15" s="248" t="s">
        <v>0</v>
      </c>
      <c r="L15" s="275" t="s">
        <v>0</v>
      </c>
      <c r="M15" s="275" t="s">
        <v>0</v>
      </c>
      <c r="N15" s="276" t="s">
        <v>0</v>
      </c>
      <c r="O15" s="276" t="s">
        <v>0</v>
      </c>
      <c r="P15" s="302" t="s">
        <v>0</v>
      </c>
      <c r="Q15" s="302" t="s">
        <v>0</v>
      </c>
      <c r="R15" s="303" t="s">
        <v>0</v>
      </c>
      <c r="S15" s="303" t="s">
        <v>0</v>
      </c>
      <c r="T15" s="148" t="s">
        <v>0</v>
      </c>
      <c r="U15" s="307" t="s">
        <v>0</v>
      </c>
      <c r="V15" s="308" t="s">
        <v>0</v>
      </c>
      <c r="W15" s="308" t="s">
        <v>0</v>
      </c>
      <c r="X15" s="157" t="s">
        <v>0</v>
      </c>
      <c r="Y15" s="157" t="s">
        <v>0</v>
      </c>
      <c r="Z15" s="321" t="s">
        <v>0</v>
      </c>
      <c r="AA15" s="157" t="s">
        <v>0</v>
      </c>
      <c r="AB15" s="157" t="s">
        <v>0</v>
      </c>
      <c r="AC15" s="326" t="s">
        <v>0</v>
      </c>
      <c r="AD15" s="138"/>
      <c r="AE15" s="336"/>
      <c r="AF15" s="337"/>
      <c r="AG15" s="337"/>
      <c r="AH15" s="337"/>
      <c r="AI15" s="362">
        <f t="shared" si="0"/>
        <v>50</v>
      </c>
      <c r="AJ15" s="21"/>
      <c r="AK15" s="21"/>
      <c r="AL15" s="21"/>
      <c r="AM15" s="21"/>
      <c r="AN15" s="138"/>
      <c r="AO15" s="138"/>
      <c r="AP15" s="138"/>
      <c r="AQ15" s="138"/>
      <c r="AR15" s="138"/>
      <c r="AS15" s="138"/>
      <c r="AT15" s="138"/>
      <c r="AU15" s="138"/>
      <c r="AV15" s="138"/>
    </row>
    <row r="16" spans="1:48" ht="16" customHeight="1">
      <c r="A16" s="138"/>
      <c r="B16" s="161" t="s">
        <v>0</v>
      </c>
      <c r="C16" s="162" t="s">
        <v>0</v>
      </c>
      <c r="D16" s="151" t="s">
        <v>0</v>
      </c>
      <c r="E16" s="151" t="s">
        <v>0</v>
      </c>
      <c r="F16" s="151" t="s">
        <v>0</v>
      </c>
      <c r="G16" s="174">
        <f>'Datos '!G21</f>
        <v>94.1</v>
      </c>
      <c r="H16" s="221">
        <f>'Datos '!G22</f>
        <v>203</v>
      </c>
      <c r="I16" s="151" t="s">
        <v>0</v>
      </c>
      <c r="J16" s="216" t="s">
        <v>0</v>
      </c>
      <c r="K16" s="216" t="s">
        <v>0</v>
      </c>
      <c r="L16" s="151" t="s">
        <v>2</v>
      </c>
      <c r="M16" s="151" t="s">
        <v>0</v>
      </c>
      <c r="N16" s="151" t="s">
        <v>0</v>
      </c>
      <c r="O16" s="151" t="s">
        <v>0</v>
      </c>
      <c r="P16" s="151" t="s">
        <v>0</v>
      </c>
      <c r="Q16" s="151" t="s">
        <v>0</v>
      </c>
      <c r="R16" s="151" t="s">
        <v>0</v>
      </c>
      <c r="S16" s="151" t="s">
        <v>0</v>
      </c>
      <c r="T16" s="148" t="s">
        <v>0</v>
      </c>
      <c r="U16" s="151" t="s">
        <v>0</v>
      </c>
      <c r="V16" s="151" t="s">
        <v>0</v>
      </c>
      <c r="W16" s="151" t="s">
        <v>0</v>
      </c>
      <c r="X16" s="155" t="s">
        <v>0</v>
      </c>
      <c r="Y16" s="155" t="s">
        <v>0</v>
      </c>
      <c r="Z16" s="151" t="s">
        <v>0</v>
      </c>
      <c r="AA16" s="155" t="s">
        <v>0</v>
      </c>
      <c r="AB16" s="162" t="s">
        <v>0</v>
      </c>
      <c r="AC16" s="327" t="s">
        <v>0</v>
      </c>
      <c r="AD16" s="138"/>
      <c r="AE16" s="336"/>
      <c r="AF16" s="337"/>
      <c r="AG16" s="337"/>
      <c r="AH16" s="337"/>
      <c r="AI16" s="362">
        <f t="shared" si="0"/>
        <v>50</v>
      </c>
      <c r="AJ16" s="21"/>
      <c r="AK16" s="21"/>
      <c r="AL16" s="21"/>
      <c r="AM16" s="21"/>
      <c r="AN16" s="138"/>
      <c r="AO16" s="138"/>
      <c r="AP16" s="138"/>
      <c r="AQ16" s="138"/>
      <c r="AR16" s="138"/>
      <c r="AS16" s="138"/>
      <c r="AT16" s="138"/>
      <c r="AU16" s="138"/>
      <c r="AV16" s="138"/>
    </row>
    <row r="17" spans="1:48" ht="16" customHeight="1">
      <c r="A17" s="138"/>
      <c r="B17" s="147" t="s">
        <v>0</v>
      </c>
      <c r="C17" s="163" t="s">
        <v>0</v>
      </c>
      <c r="D17" s="149" t="s">
        <v>0</v>
      </c>
      <c r="E17" s="149" t="s">
        <v>0</v>
      </c>
      <c r="F17" s="148" t="s">
        <v>0</v>
      </c>
      <c r="G17" s="188">
        <f>'Datos '!G11</f>
        <v>224.7</v>
      </c>
      <c r="H17" s="137" t="s">
        <v>0</v>
      </c>
      <c r="I17" s="224" t="s">
        <v>0</v>
      </c>
      <c r="J17" s="252">
        <f>'Datos '!G34</f>
        <v>293.8</v>
      </c>
      <c r="K17" s="254">
        <f>'Datos '!G33</f>
        <v>13.975</v>
      </c>
      <c r="L17" s="279" t="s">
        <v>2</v>
      </c>
      <c r="M17" s="280" t="s">
        <v>0</v>
      </c>
      <c r="N17" s="281" t="s">
        <v>0</v>
      </c>
      <c r="O17" s="281" t="s">
        <v>0</v>
      </c>
      <c r="P17" s="157" t="s">
        <v>0</v>
      </c>
      <c r="Q17" s="157" t="s">
        <v>0</v>
      </c>
      <c r="R17" s="157" t="s">
        <v>0</v>
      </c>
      <c r="S17" s="157" t="s">
        <v>0</v>
      </c>
      <c r="T17" s="309" t="s">
        <v>0</v>
      </c>
      <c r="U17" s="309" t="s">
        <v>0</v>
      </c>
      <c r="V17" s="310" t="s">
        <v>0</v>
      </c>
      <c r="W17" s="310" t="s">
        <v>0</v>
      </c>
      <c r="X17" s="157" t="s">
        <v>0</v>
      </c>
      <c r="Y17" s="157" t="s">
        <v>0</v>
      </c>
      <c r="Z17" s="157" t="s">
        <v>0</v>
      </c>
      <c r="AA17" s="154" t="s">
        <v>0</v>
      </c>
      <c r="AB17" s="154" t="s">
        <v>0</v>
      </c>
      <c r="AC17" s="326" t="s">
        <v>0</v>
      </c>
      <c r="AD17" s="138"/>
      <c r="AE17" s="431" t="str">
        <f>VLOOKUP(INDEX('(с)'!$B$51:$B$135,'(с)'!$A$136,1),'Datos '!$E$7:$F$91,2,0)</f>
        <v>Chubut</v>
      </c>
      <c r="AF17" s="432"/>
      <c r="AG17" s="432"/>
      <c r="AH17" s="433"/>
      <c r="AI17" s="362">
        <f t="shared" si="0"/>
        <v>50</v>
      </c>
      <c r="AJ17" s="21"/>
      <c r="AK17" s="21"/>
      <c r="AL17" s="21"/>
      <c r="AM17" s="21"/>
      <c r="AN17" s="138"/>
      <c r="AO17" s="138"/>
      <c r="AP17" s="138"/>
      <c r="AQ17" s="138"/>
      <c r="AR17" s="138"/>
      <c r="AS17" s="138"/>
      <c r="AT17" s="138"/>
      <c r="AU17" s="138"/>
      <c r="AV17" s="138"/>
    </row>
    <row r="18" spans="1:48" ht="16" customHeight="1">
      <c r="A18" s="138"/>
      <c r="B18" s="161" t="s">
        <v>0</v>
      </c>
      <c r="C18" s="164" t="s">
        <v>0</v>
      </c>
      <c r="D18" s="151" t="s">
        <v>0</v>
      </c>
      <c r="E18" s="151" t="s">
        <v>0</v>
      </c>
      <c r="F18" s="148" t="s">
        <v>0</v>
      </c>
      <c r="G18" s="189">
        <f>'Datos '!G11</f>
        <v>224.7</v>
      </c>
      <c r="H18" s="137" t="s">
        <v>0</v>
      </c>
      <c r="I18" s="151" t="s">
        <v>0</v>
      </c>
      <c r="J18" s="216">
        <f>'Datos '!G34</f>
        <v>293.8</v>
      </c>
      <c r="K18" s="216">
        <f>'Datos '!G33</f>
        <v>13.975</v>
      </c>
      <c r="L18" s="151" t="s">
        <v>2</v>
      </c>
      <c r="M18" s="280" t="s">
        <v>0</v>
      </c>
      <c r="N18" s="151" t="s">
        <v>0</v>
      </c>
      <c r="O18" s="151" t="s">
        <v>0</v>
      </c>
      <c r="P18" s="155" t="s">
        <v>0</v>
      </c>
      <c r="Q18" s="155" t="s">
        <v>0</v>
      </c>
      <c r="R18" s="155" t="s">
        <v>0</v>
      </c>
      <c r="S18" s="155" t="s">
        <v>0</v>
      </c>
      <c r="T18" s="151" t="s">
        <v>0</v>
      </c>
      <c r="U18" s="151" t="s">
        <v>0</v>
      </c>
      <c r="V18" s="151" t="s">
        <v>0</v>
      </c>
      <c r="W18" s="151" t="s">
        <v>0</v>
      </c>
      <c r="X18" s="155" t="s">
        <v>0</v>
      </c>
      <c r="Y18" s="155" t="s">
        <v>0</v>
      </c>
      <c r="Z18" s="155" t="s">
        <v>0</v>
      </c>
      <c r="AA18" s="162" t="s">
        <v>0</v>
      </c>
      <c r="AB18" s="156" t="s">
        <v>0</v>
      </c>
      <c r="AC18" s="327" t="s">
        <v>0</v>
      </c>
      <c r="AD18" s="138"/>
      <c r="AE18" s="434">
        <f>VLOOKUP(INDEX('(с)'!$B$51:$B$135,'(с)'!$A$136,1),'Datos '!$E$7:$G$91,3,0)</f>
        <v>224.7</v>
      </c>
      <c r="AF18" s="435"/>
      <c r="AG18" s="435"/>
      <c r="AH18" s="345"/>
      <c r="AI18" s="362">
        <f t="shared" si="0"/>
        <v>50</v>
      </c>
      <c r="AJ18" s="21"/>
      <c r="AK18" s="21"/>
      <c r="AL18" s="21"/>
      <c r="AM18" s="21"/>
      <c r="AN18" s="138"/>
      <c r="AO18" s="138"/>
      <c r="AP18" s="138"/>
      <c r="AQ18" s="138"/>
      <c r="AR18" s="138"/>
      <c r="AS18" s="138"/>
      <c r="AT18" s="138"/>
      <c r="AU18" s="138"/>
      <c r="AV18" s="138"/>
    </row>
    <row r="19" spans="1:48" ht="16" customHeight="1">
      <c r="A19" s="138"/>
      <c r="B19" s="147" t="s">
        <v>0</v>
      </c>
      <c r="C19" s="154" t="s">
        <v>0</v>
      </c>
      <c r="D19" s="163" t="s">
        <v>0</v>
      </c>
      <c r="E19" s="163" t="s">
        <v>0</v>
      </c>
      <c r="F19" s="163" t="s">
        <v>0</v>
      </c>
      <c r="G19" s="190">
        <f>'Datos '!G26</f>
        <v>243.94</v>
      </c>
      <c r="I19" s="148" t="s">
        <v>0</v>
      </c>
      <c r="J19" s="148" t="s">
        <v>0</v>
      </c>
      <c r="K19" s="149" t="s">
        <v>0</v>
      </c>
      <c r="L19" s="163" t="s">
        <v>2</v>
      </c>
      <c r="M19" s="283" t="s">
        <v>0</v>
      </c>
      <c r="N19" s="283" t="s">
        <v>0</v>
      </c>
      <c r="O19" s="283" t="s">
        <v>0</v>
      </c>
      <c r="P19" s="283" t="s">
        <v>0</v>
      </c>
      <c r="Q19" s="283" t="s">
        <v>0</v>
      </c>
      <c r="R19" s="283" t="s">
        <v>0</v>
      </c>
      <c r="S19" s="283" t="s">
        <v>0</v>
      </c>
      <c r="T19" s="266" t="s">
        <v>0</v>
      </c>
      <c r="U19" s="266" t="s">
        <v>0</v>
      </c>
      <c r="V19" s="266" t="s">
        <v>0</v>
      </c>
      <c r="W19" s="266" t="s">
        <v>0</v>
      </c>
      <c r="X19" s="266" t="s">
        <v>0</v>
      </c>
      <c r="Y19" s="266" t="s">
        <v>0</v>
      </c>
      <c r="Z19" s="266" t="s">
        <v>0</v>
      </c>
      <c r="AA19" s="266" t="s">
        <v>0</v>
      </c>
      <c r="AB19" s="266" t="s">
        <v>0</v>
      </c>
      <c r="AC19" s="330" t="s">
        <v>0</v>
      </c>
      <c r="AD19" s="138"/>
      <c r="AE19" s="349" t="s">
        <v>3</v>
      </c>
      <c r="AF19" s="436" t="str">
        <f>IF('(с)'!$A$136&gt;24,"",ROMAN(RANK(AE18,'Datos '!G7:G30)))</f>
        <v>III</v>
      </c>
      <c r="AG19" s="436"/>
      <c r="AH19" s="350"/>
      <c r="AI19" s="362">
        <f t="shared" si="0"/>
        <v>50</v>
      </c>
      <c r="AJ19" s="21"/>
      <c r="AK19" s="21"/>
      <c r="AL19" s="21"/>
      <c r="AM19" s="21"/>
      <c r="AN19" s="138"/>
      <c r="AO19" s="138"/>
      <c r="AP19" s="138"/>
      <c r="AQ19" s="138"/>
      <c r="AR19" s="138"/>
      <c r="AS19" s="138"/>
      <c r="AT19" s="138"/>
      <c r="AU19" s="138"/>
      <c r="AV19" s="138"/>
    </row>
    <row r="20" spans="1:48" ht="16" customHeight="1">
      <c r="A20" s="138"/>
      <c r="B20" s="161" t="s">
        <v>0</v>
      </c>
      <c r="C20" s="162" t="s">
        <v>0</v>
      </c>
      <c r="D20" s="164" t="s">
        <v>0</v>
      </c>
      <c r="E20" s="164" t="s">
        <v>0</v>
      </c>
      <c r="F20" s="164" t="s">
        <v>0</v>
      </c>
      <c r="G20" s="191">
        <f>'Datos '!G26</f>
        <v>243.94</v>
      </c>
      <c r="I20" s="148" t="s">
        <v>0</v>
      </c>
      <c r="J20" s="148" t="s">
        <v>0</v>
      </c>
      <c r="K20" s="151" t="s">
        <v>0</v>
      </c>
      <c r="L20" s="201" t="s">
        <v>2</v>
      </c>
      <c r="M20" s="153" t="s">
        <v>0</v>
      </c>
      <c r="N20" s="166" t="s">
        <v>0</v>
      </c>
      <c r="O20" s="166" t="s">
        <v>0</v>
      </c>
      <c r="P20" s="166" t="s">
        <v>0</v>
      </c>
      <c r="Q20" s="166" t="s">
        <v>0</v>
      </c>
      <c r="R20" s="166" t="s">
        <v>0</v>
      </c>
      <c r="S20" s="166" t="s">
        <v>0</v>
      </c>
      <c r="T20" s="437" t="s">
        <v>4</v>
      </c>
      <c r="U20" s="437"/>
      <c r="V20" s="437"/>
      <c r="W20" s="437"/>
      <c r="X20" s="437"/>
      <c r="Y20" s="437"/>
      <c r="Z20" s="437"/>
      <c r="AA20" s="331" t="s">
        <v>0</v>
      </c>
      <c r="AB20" s="331" t="s">
        <v>0</v>
      </c>
      <c r="AC20" s="332" t="s">
        <v>0</v>
      </c>
      <c r="AD20" s="138"/>
      <c r="AE20" s="351" t="s">
        <v>5</v>
      </c>
      <c r="AF20" s="438">
        <f>IF('(с)'!F147=1,AE18/'(с)'!D150,"")</f>
        <v>8.0817977198324523E-2</v>
      </c>
      <c r="AG20" s="438"/>
      <c r="AH20" s="350"/>
      <c r="AI20" s="362">
        <f t="shared" si="0"/>
        <v>50</v>
      </c>
      <c r="AJ20" s="21"/>
      <c r="AK20" s="21"/>
      <c r="AL20" s="21"/>
      <c r="AM20" s="21"/>
      <c r="AN20" s="138"/>
      <c r="AO20" s="138"/>
      <c r="AP20" s="138"/>
      <c r="AQ20" s="138"/>
      <c r="AR20" s="138"/>
      <c r="AS20" s="138"/>
      <c r="AT20" s="138"/>
      <c r="AU20" s="138"/>
      <c r="AV20" s="138"/>
    </row>
    <row r="21" spans="1:48" ht="16" customHeight="1">
      <c r="A21" s="138"/>
      <c r="B21" s="147" t="s">
        <v>0</v>
      </c>
      <c r="C21" s="154" t="s">
        <v>0</v>
      </c>
      <c r="D21" s="149" t="s">
        <v>0</v>
      </c>
      <c r="E21" s="149" t="s">
        <v>0</v>
      </c>
      <c r="F21" s="192" t="s">
        <v>0</v>
      </c>
      <c r="G21" s="194" t="s">
        <v>0</v>
      </c>
      <c r="H21" s="226">
        <f>'Datos '!G29</f>
        <v>21.48</v>
      </c>
      <c r="J21" s="148" t="s">
        <v>0</v>
      </c>
      <c r="K21" s="148" t="s">
        <v>0</v>
      </c>
      <c r="L21" s="286" t="s">
        <v>0</v>
      </c>
      <c r="M21" s="163" t="s">
        <v>0</v>
      </c>
      <c r="N21" s="425" t="str">
        <f>INDEX('(с)'!C120:D128,'(с)'!C119,1)</f>
        <v>x 1</v>
      </c>
      <c r="O21" s="425"/>
      <c r="P21" s="425"/>
      <c r="Q21" s="287" t="s">
        <v>0</v>
      </c>
      <c r="R21" s="426" t="str">
        <f>"Escala continua (centro = percentil. "&amp;AE26&amp;","</f>
        <v>Escala continua (centro = percentil. 50,</v>
      </c>
      <c r="S21" s="426"/>
      <c r="T21" s="426"/>
      <c r="U21" s="426"/>
      <c r="V21" s="426"/>
      <c r="W21" s="426"/>
      <c r="X21" s="426"/>
      <c r="Y21" s="426"/>
      <c r="Z21" s="426"/>
      <c r="AA21" s="426"/>
      <c r="AB21" s="426"/>
      <c r="AC21" s="325" t="s">
        <v>0</v>
      </c>
      <c r="AD21" s="138"/>
      <c r="AE21" s="138"/>
      <c r="AF21" s="138"/>
      <c r="AG21" s="138"/>
      <c r="AH21" s="138"/>
      <c r="AI21" s="362">
        <f t="shared" si="0"/>
        <v>50</v>
      </c>
      <c r="AJ21" s="21"/>
      <c r="AK21" s="365"/>
      <c r="AL21" s="365"/>
      <c r="AM21" s="365"/>
      <c r="AN21" s="138"/>
      <c r="AO21" s="138"/>
      <c r="AP21" s="138"/>
      <c r="AQ21" s="138"/>
      <c r="AR21" s="138"/>
      <c r="AS21" s="138"/>
      <c r="AT21" s="138"/>
      <c r="AU21" s="138"/>
      <c r="AV21" s="138"/>
    </row>
    <row r="22" spans="1:48" ht="16" customHeight="1">
      <c r="A22" s="138"/>
      <c r="B22" s="161" t="s">
        <v>0</v>
      </c>
      <c r="C22" s="162" t="s">
        <v>0</v>
      </c>
      <c r="D22" s="151" t="s">
        <v>0</v>
      </c>
      <c r="E22" s="151" t="s">
        <v>0</v>
      </c>
      <c r="F22" s="151" t="s">
        <v>0</v>
      </c>
      <c r="G22" s="151" t="s">
        <v>0</v>
      </c>
      <c r="H22" s="191">
        <f>'Datos '!G29</f>
        <v>21.48</v>
      </c>
      <c r="J22" s="148" t="s">
        <v>0</v>
      </c>
      <c r="K22" s="148" t="s">
        <v>0</v>
      </c>
      <c r="L22" s="201" t="s">
        <v>0</v>
      </c>
      <c r="M22" s="153" t="s">
        <v>0</v>
      </c>
      <c r="N22" s="427" t="str">
        <f>INDEX('(с)'!C120:D128,'(с)'!C129,1)</f>
        <v>x 1</v>
      </c>
      <c r="O22" s="427"/>
      <c r="P22" s="427"/>
      <c r="Q22" s="288" t="s">
        <v>0</v>
      </c>
      <c r="R22" s="428" t="s">
        <v>6</v>
      </c>
      <c r="S22" s="428"/>
      <c r="T22" s="428"/>
      <c r="U22" s="428"/>
      <c r="V22" s="428"/>
      <c r="W22" s="428"/>
      <c r="X22" s="428"/>
      <c r="Y22" s="428"/>
      <c r="Z22" s="428"/>
      <c r="AA22" s="428"/>
      <c r="AB22" s="428"/>
      <c r="AC22" s="332" t="s">
        <v>0</v>
      </c>
      <c r="AD22" s="138"/>
      <c r="AE22" s="138"/>
      <c r="AF22" s="138"/>
      <c r="AG22" s="138"/>
      <c r="AH22" s="138"/>
      <c r="AI22" s="362">
        <f t="shared" si="0"/>
        <v>50</v>
      </c>
      <c r="AJ22" s="365"/>
      <c r="AK22" s="365"/>
      <c r="AL22" s="365"/>
      <c r="AM22" s="365"/>
      <c r="AN22" s="138"/>
      <c r="AO22" s="138"/>
      <c r="AP22" s="138"/>
      <c r="AQ22" s="138"/>
      <c r="AR22" s="138"/>
      <c r="AS22" s="138"/>
      <c r="AT22" s="138"/>
      <c r="AU22" s="138"/>
      <c r="AV22" s="138"/>
    </row>
    <row r="23" spans="1:48" ht="5.15" customHeight="1">
      <c r="A23" s="138"/>
      <c r="B23" s="152" t="s">
        <v>0</v>
      </c>
      <c r="C23" s="156" t="s">
        <v>0</v>
      </c>
      <c r="D23" s="153" t="s">
        <v>0</v>
      </c>
      <c r="E23" s="153" t="s">
        <v>0</v>
      </c>
      <c r="F23" s="153" t="s">
        <v>0</v>
      </c>
      <c r="G23" s="153" t="s">
        <v>0</v>
      </c>
      <c r="H23" s="153" t="s">
        <v>0</v>
      </c>
      <c r="I23" s="153" t="s">
        <v>0</v>
      </c>
      <c r="J23" s="153" t="s">
        <v>0</v>
      </c>
      <c r="K23" s="153" t="s">
        <v>0</v>
      </c>
      <c r="L23" s="284" t="s">
        <v>0</v>
      </c>
      <c r="M23" s="153" t="s">
        <v>0</v>
      </c>
      <c r="N23" s="288" t="s">
        <v>0</v>
      </c>
      <c r="O23" s="288" t="s">
        <v>0</v>
      </c>
      <c r="P23" s="288" t="s">
        <v>0</v>
      </c>
      <c r="Q23" s="288" t="s">
        <v>0</v>
      </c>
      <c r="R23" s="304" t="s">
        <v>0</v>
      </c>
      <c r="S23" s="304" t="s">
        <v>0</v>
      </c>
      <c r="T23" s="304" t="s">
        <v>0</v>
      </c>
      <c r="U23" s="304" t="s">
        <v>0</v>
      </c>
      <c r="V23" s="304" t="s">
        <v>0</v>
      </c>
      <c r="W23" s="304" t="s">
        <v>0</v>
      </c>
      <c r="X23" s="304" t="s">
        <v>0</v>
      </c>
      <c r="Y23" s="304" t="s">
        <v>0</v>
      </c>
      <c r="Z23" s="304" t="s">
        <v>0</v>
      </c>
      <c r="AA23" s="304" t="s">
        <v>0</v>
      </c>
      <c r="AB23" s="304" t="s">
        <v>0</v>
      </c>
      <c r="AC23" s="332" t="s">
        <v>0</v>
      </c>
      <c r="AD23" s="138"/>
      <c r="AE23" s="138"/>
      <c r="AF23" s="138"/>
      <c r="AG23" s="138"/>
      <c r="AH23" s="138"/>
      <c r="AI23" s="362"/>
      <c r="AJ23" s="365"/>
      <c r="AK23" s="365"/>
      <c r="AL23" s="365"/>
      <c r="AM23" s="365"/>
      <c r="AN23" s="138"/>
      <c r="AO23" s="138"/>
      <c r="AP23" s="138"/>
      <c r="AQ23" s="138"/>
      <c r="AR23" s="138"/>
      <c r="AS23" s="138"/>
      <c r="AT23" s="138"/>
      <c r="AU23" s="138"/>
      <c r="AV23" s="138"/>
    </row>
    <row r="24" spans="1:48" ht="14.4" customHeight="1">
      <c r="A24" s="138"/>
      <c r="B24" s="147" t="s">
        <v>0</v>
      </c>
      <c r="C24" s="163" t="s">
        <v>0</v>
      </c>
      <c r="D24" s="149" t="s">
        <v>0</v>
      </c>
      <c r="E24" s="149" t="s">
        <v>0</v>
      </c>
      <c r="F24" s="148" t="s">
        <v>0</v>
      </c>
      <c r="G24" s="149" t="s">
        <v>0</v>
      </c>
      <c r="H24" s="148" t="s">
        <v>0</v>
      </c>
      <c r="I24" s="229" t="s">
        <v>0</v>
      </c>
      <c r="J24" s="261" t="s">
        <v>0</v>
      </c>
      <c r="K24" s="262" t="s">
        <v>0</v>
      </c>
      <c r="L24" s="286" t="s">
        <v>0</v>
      </c>
      <c r="M24" s="163" t="s">
        <v>0</v>
      </c>
      <c r="N24" s="289" t="s">
        <v>0</v>
      </c>
      <c r="O24" s="289" t="s">
        <v>0</v>
      </c>
      <c r="P24" s="400" t="str">
        <f>TEXT(V24,"# ### ##0,0")&amp;"  "</f>
        <v xml:space="preserve">0,2  </v>
      </c>
      <c r="Q24" s="400"/>
      <c r="R24" s="400"/>
      <c r="S24" s="400"/>
      <c r="T24" s="400"/>
      <c r="U24" s="137" t="s">
        <v>0</v>
      </c>
      <c r="V24" s="312">
        <f>IF(G38&lt;0,G38,IF(V28&lt;D38,V28,D38))</f>
        <v>0.20200000000000001</v>
      </c>
      <c r="W24" s="312" t="s">
        <v>0</v>
      </c>
      <c r="X24" s="312">
        <f>C38</f>
        <v>307.60000000000002</v>
      </c>
      <c r="Y24" s="312" t="s">
        <v>0</v>
      </c>
      <c r="Z24" s="402" t="str">
        <f>"  "&amp;TEXT(X24,"# ### ##0,0")</f>
        <v xml:space="preserve">  307,6</v>
      </c>
      <c r="AA24" s="402"/>
      <c r="AB24" s="402"/>
      <c r="AC24" s="333" t="s">
        <v>0</v>
      </c>
      <c r="AD24" s="138"/>
      <c r="AE24" s="344" t="s">
        <v>7</v>
      </c>
      <c r="AF24" s="354"/>
      <c r="AG24" s="355"/>
      <c r="AH24" s="356"/>
      <c r="AI24" s="362">
        <f>$AE$26</f>
        <v>50</v>
      </c>
      <c r="AJ24" s="366"/>
      <c r="AK24" s="366"/>
      <c r="AL24" s="366"/>
      <c r="AM24" s="366"/>
      <c r="AN24" s="138"/>
      <c r="AO24" s="138"/>
      <c r="AP24" s="138"/>
      <c r="AQ24" s="138"/>
      <c r="AR24" s="138"/>
      <c r="AS24" s="138"/>
      <c r="AT24" s="138"/>
      <c r="AU24" s="138"/>
      <c r="AV24" s="138"/>
    </row>
    <row r="25" spans="1:48" ht="14.4" customHeight="1">
      <c r="A25" s="138"/>
      <c r="B25" s="161" t="s">
        <v>0</v>
      </c>
      <c r="C25" s="164" t="s">
        <v>0</v>
      </c>
      <c r="D25" s="151" t="s">
        <v>0</v>
      </c>
      <c r="E25" s="151" t="s">
        <v>0</v>
      </c>
      <c r="F25" s="148" t="s">
        <v>0</v>
      </c>
      <c r="G25" s="151" t="s">
        <v>0</v>
      </c>
      <c r="H25" s="148" t="s">
        <v>0</v>
      </c>
      <c r="I25" s="151" t="s">
        <v>0</v>
      </c>
      <c r="J25" s="151" t="s">
        <v>0</v>
      </c>
      <c r="K25" s="151" t="s">
        <v>0</v>
      </c>
      <c r="L25" s="290" t="s">
        <v>0</v>
      </c>
      <c r="M25" s="153" t="s">
        <v>0</v>
      </c>
      <c r="N25" s="289" t="s">
        <v>0</v>
      </c>
      <c r="O25" s="289" t="s">
        <v>0</v>
      </c>
      <c r="P25" s="400" t="str">
        <f>TEXT(V25,"# ### ##0,0")&amp;"  "</f>
        <v xml:space="preserve">24,4  </v>
      </c>
      <c r="Q25" s="400"/>
      <c r="R25" s="400"/>
      <c r="S25" s="400"/>
      <c r="T25" s="400"/>
      <c r="U25" s="294" t="s">
        <v>0</v>
      </c>
      <c r="V25" s="312">
        <f>V24+(V28-V24)/4</f>
        <v>24.364000000000001</v>
      </c>
      <c r="W25" s="312" t="s">
        <v>0</v>
      </c>
      <c r="X25" s="312">
        <f>X24-(X24-V28)/4</f>
        <v>254.91250000000002</v>
      </c>
      <c r="Y25" s="312" t="s">
        <v>0</v>
      </c>
      <c r="Z25" s="402" t="str">
        <f>"  "&amp;TEXT(X25,"# ### ##0,0")</f>
        <v xml:space="preserve">  254,9</v>
      </c>
      <c r="AA25" s="402"/>
      <c r="AB25" s="402"/>
      <c r="AC25" s="333" t="s">
        <v>0</v>
      </c>
      <c r="AD25" s="138"/>
      <c r="AE25" s="357" t="s">
        <v>8</v>
      </c>
      <c r="AF25" s="358"/>
      <c r="AH25" s="359"/>
      <c r="AI25" s="362">
        <f>$AE$26</f>
        <v>50</v>
      </c>
      <c r="AJ25" s="366"/>
      <c r="AK25" s="366"/>
      <c r="AL25" s="366"/>
      <c r="AM25" s="366"/>
      <c r="AN25" s="138"/>
      <c r="AO25" s="138"/>
      <c r="AP25" s="138"/>
      <c r="AQ25" s="138"/>
      <c r="AR25" s="138"/>
      <c r="AS25" s="138"/>
      <c r="AT25" s="138"/>
      <c r="AU25" s="138"/>
      <c r="AV25" s="138"/>
    </row>
    <row r="26" spans="1:48" ht="14.4" customHeight="1">
      <c r="A26" s="138"/>
      <c r="B26" s="147" t="s">
        <v>0</v>
      </c>
      <c r="C26" s="163" t="s">
        <v>0</v>
      </c>
      <c r="D26" s="163" t="s">
        <v>0</v>
      </c>
      <c r="E26" s="163" t="s">
        <v>0</v>
      </c>
      <c r="F26" s="163" t="s">
        <v>0</v>
      </c>
      <c r="G26" s="149" t="s">
        <v>0</v>
      </c>
      <c r="H26" s="148" t="s">
        <v>0</v>
      </c>
      <c r="I26" s="231" t="s">
        <v>0</v>
      </c>
      <c r="J26" s="263" t="s">
        <v>0</v>
      </c>
      <c r="K26" s="149" t="s">
        <v>0</v>
      </c>
      <c r="L26" s="291" t="s">
        <v>0</v>
      </c>
      <c r="M26" s="163" t="s">
        <v>0</v>
      </c>
      <c r="N26" s="289" t="s">
        <v>0</v>
      </c>
      <c r="O26" s="289" t="s">
        <v>0</v>
      </c>
      <c r="P26" s="400" t="str">
        <f>TEXT(V26,"# ### ##0,0")&amp;"  "</f>
        <v xml:space="preserve">48,5  </v>
      </c>
      <c r="Q26" s="400"/>
      <c r="R26" s="400"/>
      <c r="S26" s="400"/>
      <c r="T26" s="400"/>
      <c r="U26" s="294" t="s">
        <v>0</v>
      </c>
      <c r="V26" s="312">
        <f>V24+(V28-V24)/4*2</f>
        <v>48.525999999999996</v>
      </c>
      <c r="W26" s="312" t="s">
        <v>0</v>
      </c>
      <c r="X26" s="312">
        <f>X24-(X24-V28)/4*2</f>
        <v>202.22500000000002</v>
      </c>
      <c r="Y26" s="312" t="s">
        <v>0</v>
      </c>
      <c r="Z26" s="402" t="str">
        <f>"  "&amp;TEXT(X26,"# ### ##0,0")</f>
        <v xml:space="preserve">  202,2</v>
      </c>
      <c r="AA26" s="402"/>
      <c r="AB26" s="402"/>
      <c r="AC26" s="333" t="s">
        <v>0</v>
      </c>
      <c r="AD26" s="138"/>
      <c r="AE26" s="361">
        <v>50</v>
      </c>
      <c r="AF26" s="423"/>
      <c r="AG26" s="423"/>
      <c r="AH26" s="424"/>
      <c r="AI26" s="362">
        <f>$AE$26</f>
        <v>50</v>
      </c>
      <c r="AJ26" s="21"/>
      <c r="AK26" s="21"/>
      <c r="AL26" s="21"/>
      <c r="AM26" s="21"/>
      <c r="AN26" s="138"/>
      <c r="AO26" s="138"/>
      <c r="AP26" s="138"/>
      <c r="AQ26" s="138"/>
      <c r="AR26" s="138"/>
      <c r="AS26" s="138"/>
      <c r="AT26" s="138"/>
      <c r="AU26" s="138"/>
      <c r="AV26" s="138"/>
    </row>
    <row r="27" spans="1:48" ht="14.4" customHeight="1">
      <c r="A27" s="138"/>
      <c r="B27" s="152" t="s">
        <v>0</v>
      </c>
      <c r="C27" s="153" t="s">
        <v>0</v>
      </c>
      <c r="D27" s="153" t="s">
        <v>0</v>
      </c>
      <c r="E27" s="153" t="s">
        <v>0</v>
      </c>
      <c r="F27" s="153" t="s">
        <v>0</v>
      </c>
      <c r="G27" s="151" t="s">
        <v>0</v>
      </c>
      <c r="H27" s="148" t="s">
        <v>0</v>
      </c>
      <c r="I27" s="151" t="s">
        <v>0</v>
      </c>
      <c r="J27" s="151" t="s">
        <v>0</v>
      </c>
      <c r="K27" s="151" t="s">
        <v>0</v>
      </c>
      <c r="L27" s="284" t="s">
        <v>0</v>
      </c>
      <c r="M27" s="153" t="s">
        <v>0</v>
      </c>
      <c r="N27" s="289" t="s">
        <v>0</v>
      </c>
      <c r="O27" s="289" t="s">
        <v>0</v>
      </c>
      <c r="P27" s="400" t="str">
        <f>TEXT(V27,"# ### ##0,0")&amp;"  "</f>
        <v xml:space="preserve">72,7  </v>
      </c>
      <c r="Q27" s="400"/>
      <c r="R27" s="400"/>
      <c r="S27" s="400"/>
      <c r="T27" s="400"/>
      <c r="U27" s="294" t="s">
        <v>0</v>
      </c>
      <c r="V27" s="312">
        <f>V24+(V28-V24)/4*3</f>
        <v>72.687999999999988</v>
      </c>
      <c r="W27" s="312" t="s">
        <v>0</v>
      </c>
      <c r="X27" s="312">
        <f>X24-(X24-V28)/4*3</f>
        <v>149.53749999999999</v>
      </c>
      <c r="Y27" s="312" t="s">
        <v>0</v>
      </c>
      <c r="Z27" s="402" t="str">
        <f>"  "&amp;TEXT(X27,"# ### ##0,0")</f>
        <v xml:space="preserve">  149,5</v>
      </c>
      <c r="AA27" s="402"/>
      <c r="AB27" s="402"/>
      <c r="AC27" s="333" t="s">
        <v>0</v>
      </c>
      <c r="AD27" s="138"/>
      <c r="AE27" s="138"/>
      <c r="AF27" s="138"/>
      <c r="AG27" s="138"/>
      <c r="AH27" s="138"/>
      <c r="AI27" s="362">
        <f>$AE$26</f>
        <v>50</v>
      </c>
      <c r="AJ27" s="21"/>
      <c r="AK27" s="21"/>
      <c r="AL27" s="21"/>
      <c r="AM27" s="21"/>
      <c r="AN27" s="138"/>
      <c r="AO27" s="138"/>
      <c r="AP27" s="138"/>
      <c r="AQ27" s="138"/>
      <c r="AR27" s="138"/>
      <c r="AS27" s="138"/>
      <c r="AT27" s="138"/>
      <c r="AU27" s="138"/>
      <c r="AV27" s="138"/>
    </row>
    <row r="28" spans="1:48" ht="14.4" customHeight="1">
      <c r="A28" s="138"/>
      <c r="B28" s="144" t="s">
        <v>0</v>
      </c>
      <c r="C28" s="146" t="s">
        <v>0</v>
      </c>
      <c r="D28" s="146" t="s">
        <v>0</v>
      </c>
      <c r="E28" s="146" t="s">
        <v>0</v>
      </c>
      <c r="F28" s="146" t="s">
        <v>0</v>
      </c>
      <c r="G28" s="146" t="s">
        <v>0</v>
      </c>
      <c r="H28" s="146" t="s">
        <v>0</v>
      </c>
      <c r="I28" s="146" t="s">
        <v>0</v>
      </c>
      <c r="J28" s="146" t="s">
        <v>0</v>
      </c>
      <c r="K28" s="146" t="s">
        <v>0</v>
      </c>
      <c r="L28" s="292" t="s">
        <v>0</v>
      </c>
      <c r="M28" s="267" t="s">
        <v>0</v>
      </c>
      <c r="N28" s="289" t="s">
        <v>0</v>
      </c>
      <c r="O28" s="289" t="s">
        <v>0</v>
      </c>
      <c r="P28" s="400" t="str">
        <f>TEXT(V28,"# ### ##0,0")&amp;"  "</f>
        <v xml:space="preserve">96,9  </v>
      </c>
      <c r="Q28" s="400"/>
      <c r="R28" s="400"/>
      <c r="S28" s="400"/>
      <c r="T28" s="400"/>
      <c r="U28" s="294" t="s">
        <v>0</v>
      </c>
      <c r="V28" s="401">
        <f>F38</f>
        <v>96.85</v>
      </c>
      <c r="W28" s="401"/>
      <c r="X28" s="401"/>
      <c r="Y28" s="312" t="s">
        <v>0</v>
      </c>
      <c r="Z28" s="402" t="str">
        <f>"  "&amp;TEXT(V28,"# ### ##0,0")</f>
        <v xml:space="preserve">  96,9</v>
      </c>
      <c r="AA28" s="402"/>
      <c r="AB28" s="402"/>
      <c r="AC28" s="333" t="s">
        <v>0</v>
      </c>
      <c r="AD28" s="138"/>
      <c r="AE28" s="422" t="s">
        <v>9</v>
      </c>
      <c r="AF28" s="422"/>
      <c r="AG28" s="422"/>
      <c r="AH28" s="138"/>
      <c r="AI28" s="362">
        <f>$AE$26</f>
        <v>50</v>
      </c>
      <c r="AJ28" s="21"/>
      <c r="AK28" s="21"/>
      <c r="AL28" s="21"/>
      <c r="AM28" s="21"/>
      <c r="AN28" s="138"/>
      <c r="AO28" s="138"/>
      <c r="AP28" s="138"/>
      <c r="AQ28" s="138"/>
      <c r="AR28" s="138"/>
      <c r="AS28" s="138"/>
      <c r="AT28" s="138"/>
      <c r="AU28" s="138"/>
      <c r="AV28" s="138"/>
    </row>
    <row r="29" spans="1:48" ht="2.15" customHeight="1">
      <c r="A29" s="138"/>
      <c r="B29" s="165" t="s">
        <v>0</v>
      </c>
      <c r="C29" s="166" t="s">
        <v>0</v>
      </c>
      <c r="D29" s="166" t="s">
        <v>0</v>
      </c>
      <c r="E29" s="166" t="s">
        <v>0</v>
      </c>
      <c r="F29" s="166" t="s">
        <v>0</v>
      </c>
      <c r="G29" s="166" t="s">
        <v>0</v>
      </c>
      <c r="H29" s="166" t="s">
        <v>0</v>
      </c>
      <c r="I29" s="166" t="s">
        <v>0</v>
      </c>
      <c r="J29" s="166" t="s">
        <v>0</v>
      </c>
      <c r="K29" s="166" t="s">
        <v>0</v>
      </c>
      <c r="L29" s="293" t="s">
        <v>0</v>
      </c>
      <c r="M29" s="294" t="s">
        <v>0</v>
      </c>
      <c r="N29" s="403" t="s">
        <v>0</v>
      </c>
      <c r="O29" s="403"/>
      <c r="P29" s="403"/>
      <c r="Q29" s="403"/>
      <c r="R29" s="403"/>
      <c r="S29" s="403"/>
      <c r="T29" s="403"/>
      <c r="U29" s="295" t="s">
        <v>0</v>
      </c>
      <c r="V29" s="145" t="s">
        <v>0</v>
      </c>
      <c r="W29" s="145" t="s">
        <v>0</v>
      </c>
      <c r="X29" s="145" t="s">
        <v>0</v>
      </c>
      <c r="Y29" s="145" t="s">
        <v>0</v>
      </c>
      <c r="Z29" s="145" t="s">
        <v>0</v>
      </c>
      <c r="AA29" s="145" t="s">
        <v>0</v>
      </c>
      <c r="AB29" s="334" t="s">
        <v>0</v>
      </c>
      <c r="AC29" s="333" t="s">
        <v>0</v>
      </c>
      <c r="AD29" s="138"/>
      <c r="AE29" s="422"/>
      <c r="AF29" s="422"/>
      <c r="AG29" s="422"/>
      <c r="AH29" s="21"/>
      <c r="AI29" s="367"/>
      <c r="AJ29" s="21"/>
      <c r="AK29" s="21"/>
      <c r="AL29" s="21"/>
      <c r="AM29" s="21"/>
      <c r="AN29" s="138"/>
      <c r="AO29" s="138"/>
      <c r="AP29" s="138"/>
      <c r="AQ29" s="138"/>
      <c r="AR29" s="138"/>
      <c r="AS29" s="138"/>
      <c r="AT29" s="138"/>
      <c r="AU29" s="138"/>
      <c r="AV29" s="138"/>
    </row>
    <row r="30" spans="1:48" ht="9.9" customHeight="1">
      <c r="A30" s="138"/>
      <c r="B30" s="167" t="s">
        <v>0</v>
      </c>
      <c r="C30" s="168" t="s">
        <v>0</v>
      </c>
      <c r="D30" s="168" t="s">
        <v>0</v>
      </c>
      <c r="E30" s="168"/>
      <c r="F30" s="168" t="s">
        <v>0</v>
      </c>
      <c r="G30" s="168" t="s">
        <v>0</v>
      </c>
      <c r="H30" s="168" t="s">
        <v>0</v>
      </c>
      <c r="I30" s="168" t="s">
        <v>0</v>
      </c>
      <c r="J30" s="168" t="s">
        <v>0</v>
      </c>
      <c r="K30" s="168" t="s">
        <v>0</v>
      </c>
      <c r="L30" s="296" t="s">
        <v>0</v>
      </c>
      <c r="M30" s="168" t="s">
        <v>0</v>
      </c>
      <c r="N30" s="297" t="s">
        <v>0</v>
      </c>
      <c r="O30" s="297"/>
      <c r="P30" s="297" t="s">
        <v>0</v>
      </c>
      <c r="Q30" s="297"/>
      <c r="R30" s="297" t="s">
        <v>0</v>
      </c>
      <c r="S30" s="297"/>
      <c r="T30" s="297" t="s">
        <v>0</v>
      </c>
      <c r="U30" s="297"/>
      <c r="V30" s="297" t="s">
        <v>0</v>
      </c>
      <c r="W30" s="297"/>
      <c r="X30" s="297" t="s">
        <v>0</v>
      </c>
      <c r="Y30" s="297"/>
      <c r="Z30" s="297" t="s">
        <v>0</v>
      </c>
      <c r="AA30" s="297" t="s">
        <v>0</v>
      </c>
      <c r="AB30" s="297" t="s">
        <v>0</v>
      </c>
      <c r="AC30" s="335" t="s">
        <v>0</v>
      </c>
      <c r="AD30" s="138"/>
      <c r="AE30" s="422"/>
      <c r="AF30" s="422"/>
      <c r="AG30" s="422"/>
      <c r="AH30" s="138"/>
      <c r="AI30" s="367"/>
      <c r="AJ30" s="21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</row>
    <row r="31" spans="1:48" ht="32.15" customHeight="1">
      <c r="A31" s="138"/>
      <c r="B31" s="169" t="s">
        <v>10</v>
      </c>
      <c r="C31" s="169"/>
      <c r="D31" s="138"/>
      <c r="E31" s="138"/>
      <c r="F31" s="138"/>
      <c r="G31" s="138"/>
      <c r="H31" s="138"/>
      <c r="I31" s="138"/>
      <c r="J31" s="138"/>
      <c r="K31" s="138"/>
      <c r="L31" s="21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367"/>
      <c r="AJ31" s="21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</row>
    <row r="32" spans="1:48" ht="27" customHeight="1">
      <c r="A32" s="138"/>
      <c r="B32" s="169" t="s">
        <v>11</v>
      </c>
      <c r="C32" s="169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21"/>
      <c r="AJ32" s="21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</row>
    <row r="33" spans="1:48" ht="27" customHeight="1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21"/>
      <c r="AJ33" s="21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</row>
    <row r="34" spans="1:48" ht="27" customHeight="1">
      <c r="A34" s="138"/>
      <c r="B34" s="138"/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</row>
    <row r="35" spans="1:48" ht="27" customHeight="1">
      <c r="A35" s="138"/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</row>
    <row r="36" spans="1:48" ht="27" customHeight="1">
      <c r="A36" s="138"/>
      <c r="B36" s="138"/>
      <c r="C36" s="138"/>
      <c r="D36" s="170"/>
      <c r="E36" s="170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</row>
    <row r="37" spans="1:48" ht="27" customHeight="1">
      <c r="A37" s="138"/>
      <c r="B37" s="138"/>
      <c r="C37" s="171" t="s">
        <v>12</v>
      </c>
      <c r="D37" s="172" t="s">
        <v>13</v>
      </c>
      <c r="E37" s="172"/>
      <c r="F37" s="196" t="s">
        <v>14</v>
      </c>
      <c r="G37" s="172" t="s">
        <v>15</v>
      </c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</row>
    <row r="38" spans="1:48" ht="27" customHeight="1">
      <c r="A38" s="138"/>
      <c r="B38" s="138"/>
      <c r="C38" s="172">
        <f>INDEX('Datos '!$G$1:$G$3,2,1)</f>
        <v>307.60000000000002</v>
      </c>
      <c r="D38" s="172">
        <f>INDEX('Datos '!$G$1:$G$3,1,1)</f>
        <v>0.20200000000000001</v>
      </c>
      <c r="E38" s="172"/>
      <c r="F38" s="172">
        <f>PERCENTILE('Datos '!$G$7:$G$30,$AE$26/100)</f>
        <v>96.85</v>
      </c>
      <c r="G38" s="172">
        <f>'Datos '!G4</f>
        <v>0.20200000000000001</v>
      </c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</row>
    <row r="39" spans="1:48" ht="27" customHeight="1">
      <c r="A39" s="138"/>
      <c r="B39" s="138"/>
      <c r="C39" s="79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</row>
    <row r="40" spans="1:48" ht="27" customHeight="1">
      <c r="A40" s="138"/>
      <c r="B40" s="138"/>
      <c r="C40" s="79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</row>
    <row r="41" spans="1:48" ht="27" customHeight="1">
      <c r="A41" s="138"/>
      <c r="B41" s="138"/>
      <c r="C41" s="79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</row>
    <row r="42" spans="1:48" ht="27" customHeight="1">
      <c r="A42" s="138"/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</row>
  </sheetData>
  <sheetProtection sheet="1" objects="1"/>
  <mergeCells count="27">
    <mergeCell ref="N22:P22"/>
    <mergeCell ref="R22:AB22"/>
    <mergeCell ref="P24:T24"/>
    <mergeCell ref="Z24:AB24"/>
    <mergeCell ref="AE5:AH5"/>
    <mergeCell ref="AE6:AG6"/>
    <mergeCell ref="AE17:AH17"/>
    <mergeCell ref="AE18:AG18"/>
    <mergeCell ref="AF19:AG19"/>
    <mergeCell ref="T20:Z20"/>
    <mergeCell ref="AF20:AG20"/>
    <mergeCell ref="P28:T28"/>
    <mergeCell ref="V28:X28"/>
    <mergeCell ref="Z28:AB28"/>
    <mergeCell ref="N29:T29"/>
    <mergeCell ref="AE7:AH9"/>
    <mergeCell ref="AE10:AH11"/>
    <mergeCell ref="AE28:AG30"/>
    <mergeCell ref="P25:T25"/>
    <mergeCell ref="Z25:AB25"/>
    <mergeCell ref="P26:T26"/>
    <mergeCell ref="Z26:AB26"/>
    <mergeCell ref="AF26:AH26"/>
    <mergeCell ref="P27:T27"/>
    <mergeCell ref="Z27:AB27"/>
    <mergeCell ref="N21:P21"/>
    <mergeCell ref="R21:AB21"/>
  </mergeCells>
  <conditionalFormatting sqref="G5:H5 G7:K7 G9:J9 F11:J11 G13:J13 G15:H15 G17:K17 G19 H21 V24:X28">
    <cfRule type="cellIs" dxfId="13" priority="1" operator="equal">
      <formula>0</formula>
    </cfRule>
    <cfRule type="colorScale" priority="2">
      <colorScale>
        <cfvo type="num" val="$V$24"/>
        <cfvo type="formula" val="$F$38"/>
        <cfvo type="max"/>
        <color theme="0"/>
        <color rgb="FF00F26C"/>
        <color theme="9" tint="-0.499984740745262"/>
      </colorScale>
    </cfRule>
    <cfRule type="cellIs" dxfId="12" priority="3" stopIfTrue="1" operator="between">
      <formula>$X$27</formula>
      <formula>$C$38</formula>
    </cfRule>
  </conditionalFormatting>
  <dataValidations count="1">
    <dataValidation type="list" allowBlank="1" showInputMessage="1" showErrorMessage="1" sqref="AE26" xr:uid="{00000000-0002-0000-0400-000000000000}">
      <formula1>"5,10,25,50,75,90,95"</formula1>
    </dataValidation>
  </dataValidations>
  <printOptions horizontalCentered="1" verticalCentered="1"/>
  <pageMargins left="0.5" right="0.5" top="0.5" bottom="0.5" header="0.5" footer="0.5"/>
  <pageSetup paperSize="9" scale="115" orientation="landscape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34870" r:id="rId3" name="Drop Down 2049">
              <controlPr defaultSize="0" print="0" autoLine="0" autoPict="0">
                <anchor moveWithCells="1">
                  <from>
                    <xdr:col>5</xdr:col>
                    <xdr:colOff>19050</xdr:colOff>
                    <xdr:row>30</xdr:row>
                    <xdr:rowOff>69850</xdr:rowOff>
                  </from>
                  <to>
                    <xdr:col>25</xdr:col>
                    <xdr:colOff>31750</xdr:colOff>
                    <xdr:row>30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871" r:id="rId4" name="Drop Down 2050">
              <controlPr defaultSize="0" print="0" autoLine="0" autoPict="0">
                <anchor moveWithCells="1">
                  <from>
                    <xdr:col>30</xdr:col>
                    <xdr:colOff>6350</xdr:colOff>
                    <xdr:row>13</xdr:row>
                    <xdr:rowOff>101600</xdr:rowOff>
                  </from>
                  <to>
                    <xdr:col>33</xdr:col>
                    <xdr:colOff>215900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872" r:id="rId5" name="Drop Down 2051">
              <controlPr defaultSize="0" print="0" autoLine="0" autoPict="0">
                <anchor moveWithCells="1">
                  <from>
                    <xdr:col>5</xdr:col>
                    <xdr:colOff>19050</xdr:colOff>
                    <xdr:row>31</xdr:row>
                    <xdr:rowOff>25400</xdr:rowOff>
                  </from>
                  <to>
                    <xdr:col>25</xdr:col>
                    <xdr:colOff>31750</xdr:colOff>
                    <xdr:row>31</xdr:row>
                    <xdr:rowOff>234950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873" r:id="rId6" name="Drop Down 2052">
              <controlPr defaultSize="0" print="0" autoLine="0" autoPict="0">
                <anchor moveWithCells="1">
                  <from>
                    <xdr:col>25</xdr:col>
                    <xdr:colOff>88900</xdr:colOff>
                    <xdr:row>30</xdr:row>
                    <xdr:rowOff>63500</xdr:rowOff>
                  </from>
                  <to>
                    <xdr:col>27</xdr:col>
                    <xdr:colOff>95250</xdr:colOff>
                    <xdr:row>30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874" r:id="rId7" name="Drop Down 2053">
              <controlPr defaultSize="0" print="0" autoLine="0" autoPict="0">
                <anchor moveWithCells="1">
                  <from>
                    <xdr:col>25</xdr:col>
                    <xdr:colOff>88900</xdr:colOff>
                    <xdr:row>31</xdr:row>
                    <xdr:rowOff>6350</xdr:rowOff>
                  </from>
                  <to>
                    <xdr:col>27</xdr:col>
                    <xdr:colOff>107950</xdr:colOff>
                    <xdr:row>31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875" r:id="rId8" name="Spinner 2054">
              <controlPr defaultSize="0" print="0" autoPict="0">
                <anchor moveWithCells="1">
                  <from>
                    <xdr:col>27</xdr:col>
                    <xdr:colOff>158750</xdr:colOff>
                    <xdr:row>30</xdr:row>
                    <xdr:rowOff>63500</xdr:rowOff>
                  </from>
                  <to>
                    <xdr:col>29</xdr:col>
                    <xdr:colOff>44450</xdr:colOff>
                    <xdr:row>31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882" r:id="rId9" name="Drop Down 2061">
              <controlPr defaultSize="0" autoLine="0" autoPict="0">
                <anchor moveWithCells="1">
                  <from>
                    <xdr:col>30</xdr:col>
                    <xdr:colOff>0</xdr:colOff>
                    <xdr:row>3</xdr:row>
                    <xdr:rowOff>69850</xdr:rowOff>
                  </from>
                  <to>
                    <xdr:col>33</xdr:col>
                    <xdr:colOff>215900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942" r:id="rId10" name="Drop Down 2055">
              <controlPr defaultSize="0" autoLine="0" autoPict="0">
                <anchor moveWithCells="1">
                  <from>
                    <xdr:col>30</xdr:col>
                    <xdr:colOff>25400</xdr:colOff>
                    <xdr:row>30</xdr:row>
                    <xdr:rowOff>50800</xdr:rowOff>
                  </from>
                  <to>
                    <xdr:col>34</xdr:col>
                    <xdr:colOff>50800</xdr:colOff>
                    <xdr:row>30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943" r:id="rId11" name="Drop Down 2056">
              <controlPr defaultSize="0" autoLine="0" autoPict="0">
                <anchor moveWithCells="1">
                  <from>
                    <xdr:col>30</xdr:col>
                    <xdr:colOff>25400</xdr:colOff>
                    <xdr:row>30</xdr:row>
                    <xdr:rowOff>330200</xdr:rowOff>
                  </from>
                  <to>
                    <xdr:col>34</xdr:col>
                    <xdr:colOff>63500</xdr:colOff>
                    <xdr:row>31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00000"/>
  </sheetPr>
  <dimension ref="A1:IM42"/>
  <sheetViews>
    <sheetView zoomScale="55" zoomScaleNormal="55" zoomScaleSheetLayoutView="100" workbookViewId="0">
      <selection activeCell="AK31" sqref="AK31"/>
    </sheetView>
  </sheetViews>
  <sheetFormatPr defaultColWidth="4.90625" defaultRowHeight="27" customHeight="1"/>
  <cols>
    <col min="1" max="1" width="1.08984375" style="137" customWidth="1"/>
    <col min="2" max="2" width="4.6328125" style="137" customWidth="1"/>
    <col min="3" max="4" width="5.54296875" style="137" customWidth="1"/>
    <col min="5" max="5" width="0.453125" style="137" customWidth="1"/>
    <col min="6" max="11" width="5.08984375" style="137" customWidth="1"/>
    <col min="12" max="12" width="5.54296875" style="137" customWidth="1"/>
    <col min="13" max="13" width="0.453125" style="137" customWidth="1"/>
    <col min="14" max="14" width="5.54296875" style="137" customWidth="1"/>
    <col min="15" max="15" width="0.453125" style="137" customWidth="1"/>
    <col min="16" max="16" width="5.54296875" style="137" customWidth="1"/>
    <col min="17" max="17" width="0.453125" style="137" customWidth="1"/>
    <col min="18" max="18" width="5.54296875" style="137" customWidth="1"/>
    <col min="19" max="19" width="0.453125" style="137" customWidth="1"/>
    <col min="20" max="20" width="5.54296875" style="137" customWidth="1"/>
    <col min="21" max="21" width="0.453125" style="137" customWidth="1"/>
    <col min="22" max="22" width="5.54296875" style="137" customWidth="1"/>
    <col min="23" max="23" width="0.453125" style="137" customWidth="1"/>
    <col min="24" max="24" width="5.54296875" style="137" customWidth="1"/>
    <col min="25" max="25" width="0.453125" style="137" customWidth="1"/>
    <col min="26" max="26" width="5.54296875" style="137" customWidth="1"/>
    <col min="27" max="27" width="4.453125" style="137" customWidth="1"/>
    <col min="28" max="28" width="5.36328125" style="137" customWidth="1"/>
    <col min="29" max="29" width="1.6328125" style="137" customWidth="1"/>
    <col min="30" max="30" width="1.36328125" style="137" customWidth="1"/>
    <col min="31" max="31" width="8.81640625" style="137" customWidth="1"/>
    <col min="32" max="32" width="4.453125" style="137" customWidth="1"/>
    <col min="33" max="33" width="4.90625" style="137"/>
    <col min="34" max="34" width="6.08984375" style="137" customWidth="1"/>
    <col min="35" max="36" width="4.90625" style="137"/>
    <col min="37" max="37" width="8.90625" style="137" bestFit="1" customWidth="1"/>
    <col min="38" max="48" width="4.90625" style="137"/>
    <col min="49" max="60" width="4.90625" style="138"/>
    <col min="61" max="247" width="4.90625" style="137"/>
  </cols>
  <sheetData>
    <row r="1" spans="1:48" ht="6" customHeight="1">
      <c r="A1" s="138"/>
      <c r="B1" s="138"/>
      <c r="C1" s="138"/>
      <c r="D1" s="138"/>
      <c r="E1" s="138"/>
      <c r="F1" s="138"/>
      <c r="G1" s="138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21"/>
      <c r="AJ1" s="21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8"/>
      <c r="AV1" s="138"/>
    </row>
    <row r="2" spans="1:48" ht="15.9" customHeight="1">
      <c r="A2" s="138"/>
      <c r="B2" s="139"/>
      <c r="C2" s="140"/>
      <c r="D2" s="140"/>
      <c r="E2" s="140"/>
      <c r="F2" s="140"/>
      <c r="G2" s="140"/>
      <c r="H2" s="198"/>
      <c r="I2" s="140"/>
      <c r="J2" s="233"/>
      <c r="K2" s="233"/>
      <c r="L2" s="264" t="str">
        <f>INDEX('Datos '!H6:DZ6,1,'(с)'!A50)</f>
        <v>Superficie (mil km²)</v>
      </c>
      <c r="M2" s="264"/>
      <c r="N2" s="265"/>
      <c r="O2" s="265"/>
      <c r="P2" s="233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323"/>
      <c r="AD2" s="138"/>
      <c r="AE2" s="336"/>
      <c r="AF2" s="337"/>
      <c r="AG2" s="337"/>
      <c r="AH2" s="337"/>
      <c r="AI2" s="337"/>
      <c r="AJ2" s="21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</row>
    <row r="3" spans="1:48" ht="17.149999999999999" customHeight="1">
      <c r="A3" s="138"/>
      <c r="B3" s="141"/>
      <c r="C3" s="142"/>
      <c r="D3" s="143"/>
      <c r="E3" s="143"/>
      <c r="F3" s="143"/>
      <c r="G3" s="143"/>
      <c r="H3" s="143"/>
      <c r="I3" s="143"/>
      <c r="J3" s="143"/>
      <c r="K3" s="143"/>
      <c r="L3" s="266" t="str">
        <f>INDEX('Datos '!H6:DZ6,1,'(с)'!A137)</f>
        <v xml:space="preserve"> ============ </v>
      </c>
      <c r="M3" s="266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324"/>
      <c r="AD3" s="138"/>
      <c r="AE3" s="338" t="s">
        <v>1</v>
      </c>
      <c r="AF3" s="339"/>
      <c r="AG3" s="340"/>
      <c r="AH3" s="340"/>
      <c r="AI3" s="337"/>
      <c r="AJ3" s="21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</row>
    <row r="4" spans="1:48" ht="11.15" customHeight="1">
      <c r="A4" s="138"/>
      <c r="B4" s="144" t="s">
        <v>0</v>
      </c>
      <c r="C4" s="145" t="s">
        <v>0</v>
      </c>
      <c r="D4" s="146" t="s">
        <v>0</v>
      </c>
      <c r="E4" s="146" t="s">
        <v>0</v>
      </c>
      <c r="F4" s="146" t="s">
        <v>0</v>
      </c>
      <c r="G4" s="146" t="s">
        <v>0</v>
      </c>
      <c r="H4" s="146" t="s">
        <v>0</v>
      </c>
      <c r="I4" s="146" t="s">
        <v>0</v>
      </c>
      <c r="J4" s="146" t="s">
        <v>0</v>
      </c>
      <c r="K4" s="146" t="s">
        <v>0</v>
      </c>
      <c r="L4" s="267" t="s">
        <v>0</v>
      </c>
      <c r="M4" s="267" t="s">
        <v>0</v>
      </c>
      <c r="N4" s="146" t="s">
        <v>0</v>
      </c>
      <c r="O4" s="146" t="s">
        <v>0</v>
      </c>
      <c r="P4" s="146" t="s">
        <v>0</v>
      </c>
      <c r="Q4" s="146" t="s">
        <v>0</v>
      </c>
      <c r="R4" s="146" t="s">
        <v>0</v>
      </c>
      <c r="S4" s="146" t="s">
        <v>0</v>
      </c>
      <c r="T4" s="146" t="s">
        <v>0</v>
      </c>
      <c r="U4" s="146" t="s">
        <v>0</v>
      </c>
      <c r="V4" s="146" t="s">
        <v>0</v>
      </c>
      <c r="W4" s="146" t="s">
        <v>0</v>
      </c>
      <c r="X4" s="146" t="s">
        <v>0</v>
      </c>
      <c r="Y4" s="146" t="s">
        <v>0</v>
      </c>
      <c r="Z4" s="146" t="s">
        <v>0</v>
      </c>
      <c r="AA4" s="146" t="s">
        <v>0</v>
      </c>
      <c r="AB4" s="146" t="s">
        <v>0</v>
      </c>
      <c r="AC4" s="325" t="s">
        <v>0</v>
      </c>
      <c r="AD4" s="138"/>
      <c r="AE4" s="341"/>
      <c r="AF4" s="336"/>
      <c r="AG4" s="337"/>
      <c r="AH4" s="337"/>
      <c r="AI4" s="362">
        <f t="shared" ref="AI4:AI22" si="0">$AE$26</f>
        <v>50</v>
      </c>
      <c r="AJ4" s="21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</row>
    <row r="5" spans="1:48" ht="16" customHeight="1">
      <c r="A5" s="138"/>
      <c r="B5" s="147" t="s">
        <v>0</v>
      </c>
      <c r="C5" s="148"/>
      <c r="D5" s="149" t="s">
        <v>0</v>
      </c>
      <c r="E5" s="149" t="s">
        <v>0</v>
      </c>
      <c r="F5" s="149" t="s">
        <v>0</v>
      </c>
      <c r="G5" s="173">
        <f>'Datos '!G16</f>
        <v>53.2</v>
      </c>
      <c r="H5" s="199">
        <f>'Datos '!G23</f>
        <v>155.5</v>
      </c>
      <c r="I5" s="149" t="s">
        <v>0</v>
      </c>
      <c r="J5" s="149" t="s">
        <v>0</v>
      </c>
      <c r="K5" s="149" t="s">
        <v>0</v>
      </c>
      <c r="L5" s="163" t="s">
        <v>2</v>
      </c>
      <c r="M5" s="163" t="s">
        <v>0</v>
      </c>
      <c r="N5" s="163" t="s">
        <v>0</v>
      </c>
      <c r="O5" s="163" t="s">
        <v>0</v>
      </c>
      <c r="P5" s="163" t="s">
        <v>0</v>
      </c>
      <c r="Q5" s="163" t="s">
        <v>0</v>
      </c>
      <c r="R5" s="163" t="s">
        <v>0</v>
      </c>
      <c r="S5" s="163" t="s">
        <v>0</v>
      </c>
      <c r="T5" s="163" t="s">
        <v>0</v>
      </c>
      <c r="U5" s="163" t="s">
        <v>0</v>
      </c>
      <c r="V5" s="163" t="s">
        <v>0</v>
      </c>
      <c r="W5" s="163" t="s">
        <v>0</v>
      </c>
      <c r="X5" s="163" t="s">
        <v>0</v>
      </c>
      <c r="Y5" s="163" t="s">
        <v>0</v>
      </c>
      <c r="Z5" s="154" t="s">
        <v>0</v>
      </c>
      <c r="AA5" s="163" t="s">
        <v>0</v>
      </c>
      <c r="AB5" s="163" t="s">
        <v>0</v>
      </c>
      <c r="AC5" s="326" t="s">
        <v>0</v>
      </c>
      <c r="AD5" s="138"/>
      <c r="AE5" s="429"/>
      <c r="AF5" s="429"/>
      <c r="AG5" s="429"/>
      <c r="AH5" s="429"/>
      <c r="AI5" s="362">
        <f t="shared" si="0"/>
        <v>50</v>
      </c>
      <c r="AJ5" s="21"/>
      <c r="AK5" s="138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</row>
    <row r="6" spans="1:48" ht="16" customHeight="1">
      <c r="A6" s="138"/>
      <c r="B6" s="150" t="s">
        <v>0</v>
      </c>
      <c r="C6" s="148"/>
      <c r="D6" s="151" t="s">
        <v>0</v>
      </c>
      <c r="E6" s="151" t="s">
        <v>0</v>
      </c>
      <c r="F6" s="151" t="s">
        <v>0</v>
      </c>
      <c r="G6" s="174">
        <f>'Datos '!G16</f>
        <v>53.2</v>
      </c>
      <c r="H6" s="201">
        <f>'Datos '!G23</f>
        <v>155.5</v>
      </c>
      <c r="I6" s="151" t="s">
        <v>0</v>
      </c>
      <c r="J6" s="234" t="s">
        <v>0</v>
      </c>
      <c r="K6" s="153" t="s">
        <v>0</v>
      </c>
      <c r="L6" s="153" t="s">
        <v>0</v>
      </c>
      <c r="M6" s="153" t="s">
        <v>0</v>
      </c>
      <c r="N6" s="153" t="s">
        <v>0</v>
      </c>
      <c r="O6" s="153" t="s">
        <v>0</v>
      </c>
      <c r="P6" s="153" t="s">
        <v>0</v>
      </c>
      <c r="Q6" s="153" t="s">
        <v>0</v>
      </c>
      <c r="R6" s="153" t="s">
        <v>0</v>
      </c>
      <c r="S6" s="153" t="s">
        <v>0</v>
      </c>
      <c r="T6" s="153" t="s">
        <v>0</v>
      </c>
      <c r="U6" s="153" t="s">
        <v>0</v>
      </c>
      <c r="V6" s="153" t="s">
        <v>0</v>
      </c>
      <c r="W6" s="153" t="s">
        <v>0</v>
      </c>
      <c r="X6" s="153" t="s">
        <v>0</v>
      </c>
      <c r="Y6" s="153" t="s">
        <v>0</v>
      </c>
      <c r="Z6" s="156" t="s">
        <v>0</v>
      </c>
      <c r="AA6" s="153" t="s">
        <v>0</v>
      </c>
      <c r="AB6" s="153" t="s">
        <v>0</v>
      </c>
      <c r="AC6" s="327" t="s">
        <v>0</v>
      </c>
      <c r="AD6" s="138"/>
      <c r="AE6" s="430"/>
      <c r="AF6" s="430"/>
      <c r="AG6" s="430"/>
      <c r="AH6" s="343"/>
      <c r="AI6" s="362">
        <f t="shared" si="0"/>
        <v>50</v>
      </c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</row>
    <row r="7" spans="1:48" ht="16" customHeight="1">
      <c r="A7" s="138"/>
      <c r="B7" s="147" t="s">
        <v>0</v>
      </c>
      <c r="C7" s="154" t="s">
        <v>0</v>
      </c>
      <c r="D7" s="154" t="s">
        <v>0</v>
      </c>
      <c r="E7" s="154" t="s">
        <v>0</v>
      </c>
      <c r="F7" s="157" t="s">
        <v>0</v>
      </c>
      <c r="G7" s="175">
        <f>'Datos '!G9</f>
        <v>102.6</v>
      </c>
      <c r="H7" s="203">
        <f>'Datos '!G30</f>
        <v>22.5</v>
      </c>
      <c r="I7" s="204">
        <f>'Datos '!G15</f>
        <v>72.099999999999994</v>
      </c>
      <c r="J7" s="157" t="s">
        <v>0</v>
      </c>
      <c r="K7" s="235">
        <f>'Datos '!G20</f>
        <v>29.8</v>
      </c>
      <c r="L7" s="157" t="s">
        <v>0</v>
      </c>
      <c r="M7" s="157" t="s">
        <v>0</v>
      </c>
      <c r="N7" s="222" t="s">
        <v>0</v>
      </c>
      <c r="O7" s="298" t="s">
        <v>0</v>
      </c>
      <c r="P7" s="299" t="s">
        <v>0</v>
      </c>
      <c r="Q7" s="299" t="s">
        <v>0</v>
      </c>
      <c r="R7" s="299" t="s">
        <v>0</v>
      </c>
      <c r="S7" s="299" t="s">
        <v>0</v>
      </c>
      <c r="T7" s="299" t="s">
        <v>0</v>
      </c>
      <c r="U7" s="299" t="s">
        <v>0</v>
      </c>
      <c r="V7" s="299" t="s">
        <v>0</v>
      </c>
      <c r="W7" s="157" t="s">
        <v>0</v>
      </c>
      <c r="X7" s="313" t="s">
        <v>0</v>
      </c>
      <c r="Y7" s="313" t="s">
        <v>0</v>
      </c>
      <c r="Z7" s="148" t="s">
        <v>0</v>
      </c>
      <c r="AA7" s="157" t="s">
        <v>0</v>
      </c>
      <c r="AB7" s="154" t="s">
        <v>0</v>
      </c>
      <c r="AC7" s="326" t="s">
        <v>0</v>
      </c>
      <c r="AD7" s="138"/>
      <c r="AE7" s="404" t="str">
        <f>VLOOKUP('(с)'!C140,'(с)'!A141:C152,3,0)</f>
        <v>Max (Provincia de Buenos Aires)</v>
      </c>
      <c r="AF7" s="405"/>
      <c r="AG7" s="405"/>
      <c r="AH7" s="406"/>
      <c r="AI7" s="362">
        <f t="shared" si="0"/>
        <v>50</v>
      </c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</row>
    <row r="8" spans="1:48" ht="16" customHeight="1">
      <c r="A8" s="138"/>
      <c r="B8" s="152" t="s">
        <v>0</v>
      </c>
      <c r="C8" s="155" t="s">
        <v>0</v>
      </c>
      <c r="D8" s="155" t="s">
        <v>0</v>
      </c>
      <c r="E8" s="155" t="s">
        <v>0</v>
      </c>
      <c r="F8" s="155" t="s">
        <v>0</v>
      </c>
      <c r="G8" s="174">
        <f>'Datos '!G9</f>
        <v>102.6</v>
      </c>
      <c r="H8" s="151">
        <f>'Datos '!G30</f>
        <v>22.5</v>
      </c>
      <c r="I8" s="201">
        <f>'Datos '!G15</f>
        <v>72.099999999999994</v>
      </c>
      <c r="J8" s="155" t="s">
        <v>0</v>
      </c>
      <c r="K8" s="191">
        <f>'Datos '!G20</f>
        <v>29.8</v>
      </c>
      <c r="L8" s="155" t="s">
        <v>0</v>
      </c>
      <c r="M8" s="155" t="s">
        <v>0</v>
      </c>
      <c r="N8" s="268" t="s">
        <v>0</v>
      </c>
      <c r="O8" s="151" t="s">
        <v>0</v>
      </c>
      <c r="P8" s="299" t="s">
        <v>0</v>
      </c>
      <c r="Q8" s="299" t="s">
        <v>0</v>
      </c>
      <c r="R8" s="299" t="s">
        <v>0</v>
      </c>
      <c r="S8" s="299" t="s">
        <v>0</v>
      </c>
      <c r="T8" s="299" t="s">
        <v>0</v>
      </c>
      <c r="U8" s="299" t="s">
        <v>0</v>
      </c>
      <c r="V8" s="299" t="s">
        <v>0</v>
      </c>
      <c r="W8" s="314" t="s">
        <v>0</v>
      </c>
      <c r="X8" s="151" t="s">
        <v>0</v>
      </c>
      <c r="Y8" s="151" t="s">
        <v>0</v>
      </c>
      <c r="Z8" s="148" t="s">
        <v>0</v>
      </c>
      <c r="AA8" s="155" t="s">
        <v>0</v>
      </c>
      <c r="AB8" s="156" t="s">
        <v>0</v>
      </c>
      <c r="AC8" s="327" t="s">
        <v>0</v>
      </c>
      <c r="AD8" s="138"/>
      <c r="AE8" s="407"/>
      <c r="AF8" s="408"/>
      <c r="AG8" s="408"/>
      <c r="AH8" s="409"/>
      <c r="AI8" s="362">
        <f t="shared" si="0"/>
        <v>50</v>
      </c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</row>
    <row r="9" spans="1:48" ht="16" customHeight="1">
      <c r="A9" s="138"/>
      <c r="B9" s="147" t="s">
        <v>0</v>
      </c>
      <c r="C9" s="157" t="s">
        <v>0</v>
      </c>
      <c r="D9" s="148"/>
      <c r="E9" s="176" t="s">
        <v>0</v>
      </c>
      <c r="F9" s="177" t="s">
        <v>0</v>
      </c>
      <c r="G9" s="178">
        <f>'Datos '!G18</f>
        <v>89.7</v>
      </c>
      <c r="H9" s="206">
        <f>'Datos '!G28</f>
        <v>136.4</v>
      </c>
      <c r="I9" s="207">
        <f>'Datos '!G10</f>
        <v>99.6</v>
      </c>
      <c r="J9" s="236">
        <f>'Datos '!G13</f>
        <v>88.2</v>
      </c>
      <c r="K9" s="238" t="s">
        <v>0</v>
      </c>
      <c r="L9" s="269" t="s">
        <v>0</v>
      </c>
      <c r="M9" s="269" t="s">
        <v>0</v>
      </c>
      <c r="N9" s="270" t="s">
        <v>0</v>
      </c>
      <c r="O9" s="270" t="s">
        <v>0</v>
      </c>
      <c r="P9" s="299" t="s">
        <v>0</v>
      </c>
      <c r="Q9" s="299" t="s">
        <v>0</v>
      </c>
      <c r="R9" s="299" t="s">
        <v>0</v>
      </c>
      <c r="S9" s="299" t="s">
        <v>0</v>
      </c>
      <c r="T9" s="299" t="s">
        <v>0</v>
      </c>
      <c r="U9" s="299" t="s">
        <v>0</v>
      </c>
      <c r="V9" s="299" t="s">
        <v>0</v>
      </c>
      <c r="W9" s="316" t="s">
        <v>0</v>
      </c>
      <c r="X9" s="317" t="s">
        <v>0</v>
      </c>
      <c r="Y9" s="317" t="s">
        <v>0</v>
      </c>
      <c r="Z9" s="157" t="s">
        <v>0</v>
      </c>
      <c r="AA9" s="157" t="s">
        <v>0</v>
      </c>
      <c r="AB9" s="154" t="s">
        <v>0</v>
      </c>
      <c r="AC9" s="326" t="s">
        <v>0</v>
      </c>
      <c r="AD9" s="138"/>
      <c r="AE9" s="410"/>
      <c r="AF9" s="411"/>
      <c r="AG9" s="411"/>
      <c r="AH9" s="412"/>
      <c r="AI9" s="362">
        <f t="shared" si="0"/>
        <v>50</v>
      </c>
      <c r="AJ9" s="363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</row>
    <row r="10" spans="1:48" ht="16" customHeight="1">
      <c r="A10" s="138"/>
      <c r="B10" s="152" t="s">
        <v>0</v>
      </c>
      <c r="C10" s="155" t="s">
        <v>0</v>
      </c>
      <c r="D10" s="148"/>
      <c r="E10" s="151" t="s">
        <v>0</v>
      </c>
      <c r="F10" s="151" t="s">
        <v>0</v>
      </c>
      <c r="G10" s="174">
        <f>'Datos '!G18</f>
        <v>89.7</v>
      </c>
      <c r="H10" s="151">
        <f>'Datos '!G28</f>
        <v>136.4</v>
      </c>
      <c r="I10" s="151">
        <f>'Datos '!G10</f>
        <v>99.6</v>
      </c>
      <c r="J10" s="201">
        <f>'Datos '!G13</f>
        <v>88.2</v>
      </c>
      <c r="K10" s="151" t="s">
        <v>0</v>
      </c>
      <c r="L10" s="151" t="s">
        <v>0</v>
      </c>
      <c r="M10" s="151" t="s">
        <v>0</v>
      </c>
      <c r="N10" s="151" t="s">
        <v>0</v>
      </c>
      <c r="O10" s="151" t="s">
        <v>0</v>
      </c>
      <c r="P10" s="299" t="s">
        <v>0</v>
      </c>
      <c r="Q10" s="299" t="s">
        <v>0</v>
      </c>
      <c r="R10" s="299" t="s">
        <v>0</v>
      </c>
      <c r="S10" s="299" t="s">
        <v>0</v>
      </c>
      <c r="T10" s="299" t="s">
        <v>0</v>
      </c>
      <c r="U10" s="299" t="s">
        <v>0</v>
      </c>
      <c r="V10" s="299" t="s">
        <v>0</v>
      </c>
      <c r="W10" s="151" t="s">
        <v>0</v>
      </c>
      <c r="X10" s="151" t="s">
        <v>0</v>
      </c>
      <c r="Y10" s="151" t="s">
        <v>0</v>
      </c>
      <c r="Z10" s="155" t="s">
        <v>0</v>
      </c>
      <c r="AA10" s="155" t="s">
        <v>0</v>
      </c>
      <c r="AB10" s="156" t="s">
        <v>0</v>
      </c>
      <c r="AC10" s="327" t="s">
        <v>0</v>
      </c>
      <c r="AD10" s="138"/>
      <c r="AE10" s="413">
        <f>INDEX('(с)'!D141:D152,'(с)'!C140,1)</f>
        <v>307.60000000000002</v>
      </c>
      <c r="AF10" s="414"/>
      <c r="AG10" s="414"/>
      <c r="AH10" s="415"/>
      <c r="AI10" s="362">
        <f t="shared" si="0"/>
        <v>50</v>
      </c>
      <c r="AJ10" s="364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</row>
    <row r="11" spans="1:48" ht="16" customHeight="1">
      <c r="A11" s="138"/>
      <c r="B11" s="147" t="s">
        <v>0</v>
      </c>
      <c r="C11" s="157" t="s">
        <v>0</v>
      </c>
      <c r="D11" s="157" t="s">
        <v>0</v>
      </c>
      <c r="E11" s="157" t="s">
        <v>0</v>
      </c>
      <c r="F11" s="179">
        <f>'Datos '!G24</f>
        <v>89.7</v>
      </c>
      <c r="G11" s="181">
        <f>'Datos '!G25</f>
        <v>76.7</v>
      </c>
      <c r="H11" s="209">
        <f>'Datos '!G12</f>
        <v>165.3</v>
      </c>
      <c r="I11" s="211">
        <f>'Datos '!G27</f>
        <v>133</v>
      </c>
      <c r="J11" s="240">
        <f>'Datos '!G14</f>
        <v>78.8</v>
      </c>
      <c r="K11" s="242" t="s">
        <v>0</v>
      </c>
      <c r="L11" s="148" t="s">
        <v>0</v>
      </c>
      <c r="M11" s="271" t="s">
        <v>0</v>
      </c>
      <c r="N11" s="272" t="s">
        <v>0</v>
      </c>
      <c r="O11" s="272" t="s">
        <v>0</v>
      </c>
      <c r="P11" s="299" t="s">
        <v>0</v>
      </c>
      <c r="Q11" s="299" t="s">
        <v>0</v>
      </c>
      <c r="R11" s="299" t="s">
        <v>0</v>
      </c>
      <c r="S11" s="299" t="s">
        <v>0</v>
      </c>
      <c r="T11" s="299" t="s">
        <v>0</v>
      </c>
      <c r="U11" s="299" t="s">
        <v>0</v>
      </c>
      <c r="V11" s="299" t="s">
        <v>0</v>
      </c>
      <c r="W11" s="318" t="s">
        <v>0</v>
      </c>
      <c r="X11" s="319" t="s">
        <v>0</v>
      </c>
      <c r="Y11" s="319" t="s">
        <v>0</v>
      </c>
      <c r="Z11" s="157" t="s">
        <v>0</v>
      </c>
      <c r="AA11" s="157" t="s">
        <v>0</v>
      </c>
      <c r="AB11" s="157" t="s">
        <v>0</v>
      </c>
      <c r="AC11" s="326" t="s">
        <v>0</v>
      </c>
      <c r="AD11" s="138"/>
      <c r="AE11" s="419"/>
      <c r="AF11" s="420"/>
      <c r="AG11" s="420"/>
      <c r="AH11" s="421"/>
      <c r="AI11" s="362">
        <f t="shared" si="0"/>
        <v>50</v>
      </c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</row>
    <row r="12" spans="1:48" ht="16" customHeight="1">
      <c r="A12" s="138"/>
      <c r="B12" s="152" t="s">
        <v>0</v>
      </c>
      <c r="C12" s="156" t="s">
        <v>0</v>
      </c>
      <c r="D12" s="155" t="s">
        <v>0</v>
      </c>
      <c r="E12" s="155" t="s">
        <v>0</v>
      </c>
      <c r="F12" s="182">
        <f>'Datos '!G24</f>
        <v>89.7</v>
      </c>
      <c r="G12" s="151">
        <f>'Datos '!G25</f>
        <v>76.7</v>
      </c>
      <c r="H12" s="151">
        <f>'Datos '!G12</f>
        <v>165.3</v>
      </c>
      <c r="I12" s="151">
        <f>'Datos '!G27</f>
        <v>133</v>
      </c>
      <c r="J12" s="201">
        <f>'Datos '!G14</f>
        <v>78.8</v>
      </c>
      <c r="K12" s="151" t="s">
        <v>0</v>
      </c>
      <c r="L12" s="148" t="s">
        <v>0</v>
      </c>
      <c r="M12" s="151" t="s">
        <v>0</v>
      </c>
      <c r="N12" s="151" t="s">
        <v>0</v>
      </c>
      <c r="O12" s="151" t="s">
        <v>0</v>
      </c>
      <c r="P12" s="151" t="s">
        <v>0</v>
      </c>
      <c r="Q12" s="151" t="s">
        <v>0</v>
      </c>
      <c r="R12" s="148" t="s">
        <v>0</v>
      </c>
      <c r="S12" s="151" t="s">
        <v>0</v>
      </c>
      <c r="T12" s="148" t="s">
        <v>0</v>
      </c>
      <c r="U12" s="151" t="s">
        <v>0</v>
      </c>
      <c r="V12" s="148" t="s">
        <v>0</v>
      </c>
      <c r="W12" s="151" t="s">
        <v>0</v>
      </c>
      <c r="X12" s="151" t="s">
        <v>0</v>
      </c>
      <c r="Y12" s="151" t="s">
        <v>0</v>
      </c>
      <c r="Z12" s="155" t="s">
        <v>0</v>
      </c>
      <c r="AA12" s="162" t="s">
        <v>0</v>
      </c>
      <c r="AB12" s="156" t="s">
        <v>0</v>
      </c>
      <c r="AC12" s="327" t="s">
        <v>0</v>
      </c>
      <c r="AD12" s="138"/>
      <c r="AE12" s="21"/>
      <c r="AF12" s="21"/>
      <c r="AG12" s="21"/>
      <c r="AH12" s="21"/>
      <c r="AI12" s="362">
        <f t="shared" si="0"/>
        <v>50</v>
      </c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</row>
    <row r="13" spans="1:48" ht="16" customHeight="1">
      <c r="A13" s="138"/>
      <c r="B13" s="158" t="s">
        <v>0</v>
      </c>
      <c r="C13" s="148"/>
      <c r="D13" s="149" t="s">
        <v>0</v>
      </c>
      <c r="E13" s="149" t="s">
        <v>0</v>
      </c>
      <c r="F13" s="183" t="s">
        <v>0</v>
      </c>
      <c r="G13" s="184">
        <f>'Datos '!G19</f>
        <v>148.80000000000001</v>
      </c>
      <c r="H13" s="213">
        <f>'Datos '!G17</f>
        <v>143.4</v>
      </c>
      <c r="I13" s="215">
        <f>'Datos '!G8</f>
        <v>307.60000000000002</v>
      </c>
      <c r="J13" s="244">
        <f>'Datos '!G7</f>
        <v>0.20200000000000001</v>
      </c>
      <c r="K13" s="246" t="s">
        <v>0</v>
      </c>
      <c r="L13" s="273" t="s">
        <v>0</v>
      </c>
      <c r="M13" s="273" t="s">
        <v>0</v>
      </c>
      <c r="N13" s="274" t="s">
        <v>0</v>
      </c>
      <c r="O13" s="274" t="s">
        <v>0</v>
      </c>
      <c r="P13" s="300" t="s">
        <v>0</v>
      </c>
      <c r="Q13" s="300" t="s">
        <v>0</v>
      </c>
      <c r="R13" s="301" t="s">
        <v>0</v>
      </c>
      <c r="S13" s="301" t="s">
        <v>0</v>
      </c>
      <c r="T13" s="305" t="s">
        <v>0</v>
      </c>
      <c r="U13" s="305" t="s">
        <v>0</v>
      </c>
      <c r="V13" s="306" t="s">
        <v>0</v>
      </c>
      <c r="W13" s="306" t="s">
        <v>0</v>
      </c>
      <c r="X13" s="148" t="s">
        <v>0</v>
      </c>
      <c r="Y13" s="320" t="s">
        <v>0</v>
      </c>
      <c r="Z13" s="148" t="s">
        <v>0</v>
      </c>
      <c r="AA13" s="157" t="s">
        <v>0</v>
      </c>
      <c r="AB13" s="328" t="s">
        <v>0</v>
      </c>
      <c r="AC13" s="326" t="s">
        <v>0</v>
      </c>
      <c r="AD13" s="138"/>
      <c r="AE13" s="21"/>
      <c r="AF13" s="21"/>
      <c r="AG13" s="21"/>
      <c r="AH13" s="21"/>
      <c r="AI13" s="362">
        <f t="shared" si="0"/>
        <v>50</v>
      </c>
      <c r="AJ13" s="21"/>
      <c r="AK13" s="21"/>
      <c r="AL13" s="21"/>
      <c r="AM13" s="21"/>
      <c r="AN13" s="138"/>
      <c r="AO13" s="138"/>
      <c r="AP13" s="138"/>
      <c r="AQ13" s="138"/>
      <c r="AR13" s="138"/>
      <c r="AS13" s="138"/>
      <c r="AT13" s="138"/>
      <c r="AU13" s="138"/>
      <c r="AV13" s="138"/>
    </row>
    <row r="14" spans="1:48" ht="16" customHeight="1">
      <c r="A14" s="138"/>
      <c r="B14" s="159" t="s">
        <v>0</v>
      </c>
      <c r="D14" s="151" t="s">
        <v>0</v>
      </c>
      <c r="E14" s="151" t="s">
        <v>0</v>
      </c>
      <c r="F14" s="151" t="s">
        <v>0</v>
      </c>
      <c r="G14" s="174">
        <f>'Datos '!G19</f>
        <v>148.80000000000001</v>
      </c>
      <c r="H14" s="151">
        <f>'Datos '!G17</f>
        <v>143.4</v>
      </c>
      <c r="I14" s="216">
        <f>'Datos '!G8</f>
        <v>307.60000000000002</v>
      </c>
      <c r="J14" s="221">
        <f>'Datos '!G7</f>
        <v>0.20200000000000001</v>
      </c>
      <c r="K14" s="151" t="s">
        <v>0</v>
      </c>
      <c r="L14" s="151" t="s">
        <v>0</v>
      </c>
      <c r="M14" s="151" t="s">
        <v>0</v>
      </c>
      <c r="N14" s="151" t="s">
        <v>0</v>
      </c>
      <c r="O14" s="151" t="s">
        <v>0</v>
      </c>
      <c r="P14" s="151" t="s">
        <v>0</v>
      </c>
      <c r="Q14" s="151" t="s">
        <v>0</v>
      </c>
      <c r="R14" s="151" t="s">
        <v>0</v>
      </c>
      <c r="S14" s="151" t="s">
        <v>0</v>
      </c>
      <c r="T14" s="151" t="s">
        <v>0</v>
      </c>
      <c r="U14" s="151" t="s">
        <v>0</v>
      </c>
      <c r="V14" s="151" t="s">
        <v>0</v>
      </c>
      <c r="W14" s="151" t="s">
        <v>0</v>
      </c>
      <c r="X14" s="148" t="s">
        <v>0</v>
      </c>
      <c r="Y14" s="151" t="s">
        <v>0</v>
      </c>
      <c r="Z14" s="148" t="s">
        <v>0</v>
      </c>
      <c r="AA14" s="155" t="s">
        <v>0</v>
      </c>
      <c r="AB14" s="151" t="s">
        <v>0</v>
      </c>
      <c r="AC14" s="327" t="s">
        <v>0</v>
      </c>
      <c r="AD14" s="138"/>
      <c r="AE14" s="21"/>
      <c r="AF14" s="21"/>
      <c r="AG14" s="21"/>
      <c r="AH14" s="21"/>
      <c r="AI14" s="362">
        <f t="shared" si="0"/>
        <v>50</v>
      </c>
      <c r="AJ14" s="21"/>
      <c r="AK14" s="21"/>
      <c r="AL14" s="21"/>
      <c r="AM14" s="21"/>
      <c r="AN14" s="138"/>
      <c r="AO14" s="138"/>
      <c r="AP14" s="138"/>
      <c r="AQ14" s="138"/>
      <c r="AR14" s="138"/>
      <c r="AS14" s="138"/>
      <c r="AT14" s="138"/>
      <c r="AU14" s="138"/>
      <c r="AV14" s="138"/>
    </row>
    <row r="15" spans="1:48" ht="16" customHeight="1">
      <c r="A15" s="138"/>
      <c r="B15" s="147" t="s">
        <v>0</v>
      </c>
      <c r="C15" s="154" t="s">
        <v>0</v>
      </c>
      <c r="D15" s="149" t="s">
        <v>0</v>
      </c>
      <c r="E15" s="149" t="s">
        <v>0</v>
      </c>
      <c r="F15" s="185" t="s">
        <v>0</v>
      </c>
      <c r="G15" s="186">
        <f>'Datos '!G21</f>
        <v>94.1</v>
      </c>
      <c r="H15" s="218">
        <f>'Datos '!G22</f>
        <v>203</v>
      </c>
      <c r="I15" s="220" t="s">
        <v>0</v>
      </c>
      <c r="J15" s="247" t="s">
        <v>0</v>
      </c>
      <c r="K15" s="248" t="s">
        <v>0</v>
      </c>
      <c r="L15" s="275" t="s">
        <v>0</v>
      </c>
      <c r="M15" s="275" t="s">
        <v>0</v>
      </c>
      <c r="N15" s="276" t="s">
        <v>0</v>
      </c>
      <c r="O15" s="276" t="s">
        <v>0</v>
      </c>
      <c r="P15" s="302" t="s">
        <v>0</v>
      </c>
      <c r="Q15" s="302" t="s">
        <v>0</v>
      </c>
      <c r="R15" s="303" t="s">
        <v>0</v>
      </c>
      <c r="S15" s="303" t="s">
        <v>0</v>
      </c>
      <c r="T15" s="148" t="s">
        <v>0</v>
      </c>
      <c r="U15" s="307" t="s">
        <v>0</v>
      </c>
      <c r="V15" s="308" t="s">
        <v>0</v>
      </c>
      <c r="W15" s="308" t="s">
        <v>0</v>
      </c>
      <c r="X15" s="157" t="s">
        <v>0</v>
      </c>
      <c r="Y15" s="157" t="s">
        <v>0</v>
      </c>
      <c r="Z15" s="321" t="s">
        <v>0</v>
      </c>
      <c r="AA15" s="157" t="s">
        <v>0</v>
      </c>
      <c r="AB15" s="157" t="s">
        <v>0</v>
      </c>
      <c r="AC15" s="326" t="s">
        <v>0</v>
      </c>
      <c r="AD15" s="138"/>
      <c r="AE15" s="336"/>
      <c r="AF15" s="337"/>
      <c r="AG15" s="337"/>
      <c r="AH15" s="337"/>
      <c r="AI15" s="362">
        <f t="shared" si="0"/>
        <v>50</v>
      </c>
      <c r="AJ15" s="21"/>
      <c r="AK15" s="21"/>
      <c r="AL15" s="21"/>
      <c r="AM15" s="21"/>
      <c r="AN15" s="138"/>
      <c r="AO15" s="138"/>
      <c r="AP15" s="138"/>
      <c r="AQ15" s="138"/>
      <c r="AR15" s="138"/>
      <c r="AS15" s="138"/>
      <c r="AT15" s="138"/>
      <c r="AU15" s="138"/>
      <c r="AV15" s="138"/>
    </row>
    <row r="16" spans="1:48" ht="16" customHeight="1">
      <c r="A16" s="138"/>
      <c r="B16" s="161" t="s">
        <v>0</v>
      </c>
      <c r="C16" s="162" t="s">
        <v>0</v>
      </c>
      <c r="D16" s="151" t="s">
        <v>0</v>
      </c>
      <c r="E16" s="151" t="s">
        <v>0</v>
      </c>
      <c r="F16" s="151" t="s">
        <v>0</v>
      </c>
      <c r="G16" s="174">
        <f>'Datos '!G21</f>
        <v>94.1</v>
      </c>
      <c r="H16" s="221">
        <f>'Datos '!G22</f>
        <v>203</v>
      </c>
      <c r="I16" s="151" t="s">
        <v>0</v>
      </c>
      <c r="J16" s="216" t="s">
        <v>0</v>
      </c>
      <c r="K16" s="216" t="s">
        <v>0</v>
      </c>
      <c r="L16" s="151" t="s">
        <v>2</v>
      </c>
      <c r="M16" s="151" t="s">
        <v>0</v>
      </c>
      <c r="N16" s="151" t="s">
        <v>0</v>
      </c>
      <c r="O16" s="151" t="s">
        <v>0</v>
      </c>
      <c r="P16" s="151" t="s">
        <v>0</v>
      </c>
      <c r="Q16" s="151" t="s">
        <v>0</v>
      </c>
      <c r="R16" s="151" t="s">
        <v>0</v>
      </c>
      <c r="S16" s="151" t="s">
        <v>0</v>
      </c>
      <c r="T16" s="148" t="s">
        <v>0</v>
      </c>
      <c r="U16" s="151" t="s">
        <v>0</v>
      </c>
      <c r="V16" s="151" t="s">
        <v>0</v>
      </c>
      <c r="W16" s="151" t="s">
        <v>0</v>
      </c>
      <c r="X16" s="155" t="s">
        <v>0</v>
      </c>
      <c r="Y16" s="155" t="s">
        <v>0</v>
      </c>
      <c r="Z16" s="151" t="s">
        <v>0</v>
      </c>
      <c r="AA16" s="155" t="s">
        <v>0</v>
      </c>
      <c r="AB16" s="162" t="s">
        <v>0</v>
      </c>
      <c r="AC16" s="327" t="s">
        <v>0</v>
      </c>
      <c r="AD16" s="138"/>
      <c r="AE16" s="336"/>
      <c r="AF16" s="337"/>
      <c r="AG16" s="337"/>
      <c r="AH16" s="337"/>
      <c r="AI16" s="362">
        <f t="shared" si="0"/>
        <v>50</v>
      </c>
      <c r="AJ16" s="21"/>
      <c r="AK16" s="21"/>
      <c r="AL16" s="21"/>
      <c r="AM16" s="21"/>
      <c r="AN16" s="138"/>
      <c r="AO16" s="138"/>
      <c r="AP16" s="138"/>
      <c r="AQ16" s="138"/>
      <c r="AR16" s="138"/>
      <c r="AS16" s="138"/>
      <c r="AT16" s="138"/>
      <c r="AU16" s="138"/>
      <c r="AV16" s="138"/>
    </row>
    <row r="17" spans="1:48" ht="16" customHeight="1">
      <c r="A17" s="138"/>
      <c r="B17" s="147" t="s">
        <v>0</v>
      </c>
      <c r="C17" s="163" t="s">
        <v>0</v>
      </c>
      <c r="D17" s="149" t="s">
        <v>0</v>
      </c>
      <c r="E17" s="149" t="s">
        <v>0</v>
      </c>
      <c r="F17" s="148" t="s">
        <v>0</v>
      </c>
      <c r="G17" s="188">
        <f>'Datos '!G11</f>
        <v>224.7</v>
      </c>
      <c r="I17" s="224" t="s">
        <v>0</v>
      </c>
      <c r="J17" s="252">
        <f>'Datos '!G34</f>
        <v>293.8</v>
      </c>
      <c r="K17" s="254">
        <f>'Datos '!G33</f>
        <v>13.975</v>
      </c>
      <c r="L17" s="279" t="s">
        <v>2</v>
      </c>
      <c r="M17" s="280" t="s">
        <v>0</v>
      </c>
      <c r="N17" s="281" t="s">
        <v>0</v>
      </c>
      <c r="O17" s="281" t="s">
        <v>0</v>
      </c>
      <c r="P17" s="157" t="s">
        <v>0</v>
      </c>
      <c r="Q17" s="157" t="s">
        <v>0</v>
      </c>
      <c r="R17" s="157" t="s">
        <v>0</v>
      </c>
      <c r="S17" s="157" t="s">
        <v>0</v>
      </c>
      <c r="T17" s="309" t="s">
        <v>0</v>
      </c>
      <c r="U17" s="309" t="s">
        <v>0</v>
      </c>
      <c r="V17" s="310" t="s">
        <v>0</v>
      </c>
      <c r="W17" s="310" t="s">
        <v>0</v>
      </c>
      <c r="X17" s="157" t="s">
        <v>0</v>
      </c>
      <c r="Y17" s="157" t="s">
        <v>0</v>
      </c>
      <c r="Z17" s="157" t="s">
        <v>0</v>
      </c>
      <c r="AA17" s="154" t="s">
        <v>0</v>
      </c>
      <c r="AB17" s="154" t="s">
        <v>0</v>
      </c>
      <c r="AC17" s="326" t="s">
        <v>0</v>
      </c>
      <c r="AD17" s="138"/>
      <c r="AE17" s="431" t="str">
        <f>VLOOKUP(INDEX('(с)'!$B$51:$B$135,'(с)'!$A$136,1),'Datos '!$E$7:$F$91,2,0)</f>
        <v>Chubut</v>
      </c>
      <c r="AF17" s="432"/>
      <c r="AG17" s="432"/>
      <c r="AH17" s="433"/>
      <c r="AI17" s="362">
        <f t="shared" si="0"/>
        <v>50</v>
      </c>
      <c r="AJ17" s="21"/>
      <c r="AK17" s="21"/>
      <c r="AL17" s="21"/>
      <c r="AM17" s="21"/>
      <c r="AN17" s="138"/>
      <c r="AO17" s="138"/>
      <c r="AP17" s="138"/>
      <c r="AQ17" s="138"/>
      <c r="AR17" s="138"/>
      <c r="AS17" s="138"/>
      <c r="AT17" s="138"/>
      <c r="AU17" s="138"/>
      <c r="AV17" s="138"/>
    </row>
    <row r="18" spans="1:48" ht="16" customHeight="1">
      <c r="A18" s="138"/>
      <c r="B18" s="161" t="s">
        <v>0</v>
      </c>
      <c r="C18" s="164" t="s">
        <v>0</v>
      </c>
      <c r="D18" s="151" t="s">
        <v>0</v>
      </c>
      <c r="E18" s="151" t="s">
        <v>0</v>
      </c>
      <c r="F18" s="148" t="s">
        <v>0</v>
      </c>
      <c r="G18" s="189">
        <f>'Datos '!G11</f>
        <v>224.7</v>
      </c>
      <c r="I18" s="151" t="s">
        <v>0</v>
      </c>
      <c r="J18" s="216">
        <f>'Datos '!G34</f>
        <v>293.8</v>
      </c>
      <c r="K18" s="216">
        <f>'Datos '!G33</f>
        <v>13.975</v>
      </c>
      <c r="L18" s="151" t="s">
        <v>2</v>
      </c>
      <c r="M18" s="280" t="s">
        <v>0</v>
      </c>
      <c r="N18" s="151" t="s">
        <v>0</v>
      </c>
      <c r="O18" s="151" t="s">
        <v>0</v>
      </c>
      <c r="P18" s="155" t="s">
        <v>0</v>
      </c>
      <c r="Q18" s="155" t="s">
        <v>0</v>
      </c>
      <c r="R18" s="155" t="s">
        <v>0</v>
      </c>
      <c r="S18" s="155" t="s">
        <v>0</v>
      </c>
      <c r="T18" s="151" t="s">
        <v>0</v>
      </c>
      <c r="U18" s="151" t="s">
        <v>0</v>
      </c>
      <c r="V18" s="151" t="s">
        <v>0</v>
      </c>
      <c r="W18" s="151" t="s">
        <v>0</v>
      </c>
      <c r="X18" s="155" t="s">
        <v>0</v>
      </c>
      <c r="Y18" s="155" t="s">
        <v>0</v>
      </c>
      <c r="Z18" s="155" t="s">
        <v>0</v>
      </c>
      <c r="AA18" s="162" t="s">
        <v>0</v>
      </c>
      <c r="AB18" s="156" t="s">
        <v>0</v>
      </c>
      <c r="AC18" s="327" t="s">
        <v>0</v>
      </c>
      <c r="AD18" s="138"/>
      <c r="AE18" s="434">
        <f>VLOOKUP(INDEX('(с)'!$B$51:$B$135,'(с)'!$A$136,1),'Datos '!$E$7:$G$91,3,0)</f>
        <v>224.7</v>
      </c>
      <c r="AF18" s="435"/>
      <c r="AG18" s="435"/>
      <c r="AH18" s="345"/>
      <c r="AI18" s="362">
        <f t="shared" si="0"/>
        <v>50</v>
      </c>
      <c r="AJ18" s="21"/>
      <c r="AK18" s="21"/>
      <c r="AL18" s="21"/>
      <c r="AM18" s="21"/>
      <c r="AN18" s="138"/>
      <c r="AO18" s="138"/>
      <c r="AP18" s="138"/>
      <c r="AQ18" s="138"/>
      <c r="AR18" s="138"/>
      <c r="AS18" s="138"/>
      <c r="AT18" s="138"/>
      <c r="AU18" s="138"/>
      <c r="AV18" s="138"/>
    </row>
    <row r="19" spans="1:48" ht="16" customHeight="1">
      <c r="A19" s="138"/>
      <c r="B19" s="147" t="s">
        <v>0</v>
      </c>
      <c r="C19" s="154" t="s">
        <v>0</v>
      </c>
      <c r="D19" s="163" t="s">
        <v>0</v>
      </c>
      <c r="E19" s="163" t="s">
        <v>0</v>
      </c>
      <c r="F19" s="163" t="s">
        <v>0</v>
      </c>
      <c r="G19" s="190">
        <f>'Datos '!G26</f>
        <v>243.94</v>
      </c>
      <c r="I19" s="148" t="s">
        <v>0</v>
      </c>
      <c r="J19" s="148" t="s">
        <v>0</v>
      </c>
      <c r="K19" s="149" t="s">
        <v>0</v>
      </c>
      <c r="L19" s="163" t="s">
        <v>2</v>
      </c>
      <c r="M19" s="283" t="s">
        <v>0</v>
      </c>
      <c r="N19" s="283" t="s">
        <v>0</v>
      </c>
      <c r="O19" s="283" t="s">
        <v>0</v>
      </c>
      <c r="P19" s="283" t="s">
        <v>0</v>
      </c>
      <c r="Q19" s="283" t="s">
        <v>0</v>
      </c>
      <c r="R19" s="283" t="s">
        <v>0</v>
      </c>
      <c r="S19" s="283" t="s">
        <v>0</v>
      </c>
      <c r="T19" s="266" t="s">
        <v>0</v>
      </c>
      <c r="U19" s="266" t="s">
        <v>0</v>
      </c>
      <c r="V19" s="266" t="s">
        <v>0</v>
      </c>
      <c r="W19" s="266" t="s">
        <v>0</v>
      </c>
      <c r="X19" s="266" t="s">
        <v>0</v>
      </c>
      <c r="Y19" s="266" t="s">
        <v>0</v>
      </c>
      <c r="Z19" s="266" t="s">
        <v>0</v>
      </c>
      <c r="AA19" s="266" t="s">
        <v>0</v>
      </c>
      <c r="AB19" s="266" t="s">
        <v>0</v>
      </c>
      <c r="AC19" s="330" t="s">
        <v>0</v>
      </c>
      <c r="AD19" s="138"/>
      <c r="AE19" s="349" t="s">
        <v>3</v>
      </c>
      <c r="AF19" s="436" t="str">
        <f>IF('(с)'!$A$136&gt;24,"",ROMAN(RANK(AE18,'Datos '!G7:G30)))</f>
        <v>III</v>
      </c>
      <c r="AG19" s="436"/>
      <c r="AH19" s="350"/>
      <c r="AI19" s="362">
        <f t="shared" si="0"/>
        <v>50</v>
      </c>
      <c r="AJ19" s="21"/>
      <c r="AK19" s="21"/>
      <c r="AL19" s="21"/>
      <c r="AM19" s="21"/>
      <c r="AN19" s="138"/>
      <c r="AO19" s="138"/>
      <c r="AP19" s="138"/>
      <c r="AQ19" s="138"/>
      <c r="AR19" s="138"/>
      <c r="AS19" s="138"/>
      <c r="AT19" s="138"/>
      <c r="AU19" s="138"/>
      <c r="AV19" s="138"/>
    </row>
    <row r="20" spans="1:48" ht="16" customHeight="1">
      <c r="A20" s="138"/>
      <c r="B20" s="161" t="s">
        <v>0</v>
      </c>
      <c r="C20" s="162" t="s">
        <v>0</v>
      </c>
      <c r="D20" s="164" t="s">
        <v>0</v>
      </c>
      <c r="E20" s="164" t="s">
        <v>0</v>
      </c>
      <c r="F20" s="164" t="s">
        <v>0</v>
      </c>
      <c r="G20" s="191">
        <f>'Datos '!G26</f>
        <v>243.94</v>
      </c>
      <c r="I20" s="148" t="s">
        <v>0</v>
      </c>
      <c r="J20" s="148" t="s">
        <v>0</v>
      </c>
      <c r="K20" s="151" t="s">
        <v>0</v>
      </c>
      <c r="L20" s="201" t="s">
        <v>2</v>
      </c>
      <c r="M20" s="153" t="s">
        <v>0</v>
      </c>
      <c r="N20" s="166" t="s">
        <v>0</v>
      </c>
      <c r="O20" s="166" t="s">
        <v>0</v>
      </c>
      <c r="P20" s="166" t="s">
        <v>0</v>
      </c>
      <c r="Q20" s="166" t="s">
        <v>0</v>
      </c>
      <c r="R20" s="166" t="s">
        <v>0</v>
      </c>
      <c r="S20" s="166" t="s">
        <v>0</v>
      </c>
      <c r="T20" s="437" t="s">
        <v>4</v>
      </c>
      <c r="U20" s="437"/>
      <c r="V20" s="437"/>
      <c r="W20" s="437"/>
      <c r="X20" s="437"/>
      <c r="Y20" s="437"/>
      <c r="Z20" s="437"/>
      <c r="AA20" s="331" t="s">
        <v>0</v>
      </c>
      <c r="AB20" s="331" t="s">
        <v>0</v>
      </c>
      <c r="AC20" s="332" t="s">
        <v>0</v>
      </c>
      <c r="AD20" s="138"/>
      <c r="AE20" s="351" t="s">
        <v>5</v>
      </c>
      <c r="AF20" s="438">
        <f>IF('(с)'!F147=1,AE18/'(с)'!D150,"")</f>
        <v>8.0817977198324523E-2</v>
      </c>
      <c r="AG20" s="438"/>
      <c r="AH20" s="350"/>
      <c r="AI20" s="362">
        <f t="shared" si="0"/>
        <v>50</v>
      </c>
      <c r="AJ20" s="21"/>
      <c r="AK20" s="21"/>
      <c r="AL20" s="21"/>
      <c r="AM20" s="21"/>
      <c r="AN20" s="138"/>
      <c r="AO20" s="138"/>
      <c r="AP20" s="138"/>
      <c r="AQ20" s="138"/>
      <c r="AR20" s="138"/>
      <c r="AS20" s="138"/>
      <c r="AT20" s="138"/>
      <c r="AU20" s="138"/>
      <c r="AV20" s="138"/>
    </row>
    <row r="21" spans="1:48" ht="16" customHeight="1">
      <c r="A21" s="138"/>
      <c r="B21" s="147" t="s">
        <v>0</v>
      </c>
      <c r="C21" s="154" t="s">
        <v>0</v>
      </c>
      <c r="D21" s="149" t="s">
        <v>0</v>
      </c>
      <c r="E21" s="149" t="s">
        <v>0</v>
      </c>
      <c r="F21" s="192" t="s">
        <v>0</v>
      </c>
      <c r="G21" s="194" t="s">
        <v>0</v>
      </c>
      <c r="H21" s="226">
        <f>'Datos '!G29</f>
        <v>21.48</v>
      </c>
      <c r="J21" s="148" t="s">
        <v>0</v>
      </c>
      <c r="K21" s="148" t="s">
        <v>0</v>
      </c>
      <c r="L21" s="286" t="s">
        <v>0</v>
      </c>
      <c r="M21" s="163" t="s">
        <v>0</v>
      </c>
      <c r="N21" s="425" t="str">
        <f>INDEX('(с)'!C120:D128,'(с)'!C119,1)</f>
        <v>x 1</v>
      </c>
      <c r="O21" s="425"/>
      <c r="P21" s="425"/>
      <c r="Q21" s="287" t="s">
        <v>0</v>
      </c>
      <c r="R21" s="426" t="str">
        <f>"Escala continua (centro = percentil. "&amp;AE26&amp;","</f>
        <v>Escala continua (centro = percentil. 50,</v>
      </c>
      <c r="S21" s="426"/>
      <c r="T21" s="426"/>
      <c r="U21" s="426"/>
      <c r="V21" s="426"/>
      <c r="W21" s="426"/>
      <c r="X21" s="426"/>
      <c r="Y21" s="426"/>
      <c r="Z21" s="426"/>
      <c r="AA21" s="426"/>
      <c r="AB21" s="426"/>
      <c r="AC21" s="325" t="s">
        <v>0</v>
      </c>
      <c r="AD21" s="138"/>
      <c r="AE21" s="138"/>
      <c r="AF21" s="138"/>
      <c r="AG21" s="138"/>
      <c r="AH21" s="138"/>
      <c r="AI21" s="362">
        <f t="shared" si="0"/>
        <v>50</v>
      </c>
      <c r="AJ21" s="21"/>
      <c r="AK21" s="365"/>
      <c r="AL21" s="365"/>
      <c r="AM21" s="365"/>
      <c r="AN21" s="138"/>
      <c r="AO21" s="138"/>
      <c r="AP21" s="138"/>
      <c r="AQ21" s="138"/>
      <c r="AR21" s="138"/>
      <c r="AS21" s="138"/>
      <c r="AT21" s="138"/>
      <c r="AU21" s="138"/>
      <c r="AV21" s="138"/>
    </row>
    <row r="22" spans="1:48" ht="16" customHeight="1">
      <c r="A22" s="138"/>
      <c r="B22" s="161" t="s">
        <v>0</v>
      </c>
      <c r="C22" s="162" t="s">
        <v>0</v>
      </c>
      <c r="D22" s="151" t="s">
        <v>0</v>
      </c>
      <c r="E22" s="151" t="s">
        <v>0</v>
      </c>
      <c r="F22" s="151" t="s">
        <v>0</v>
      </c>
      <c r="G22" s="151" t="s">
        <v>0</v>
      </c>
      <c r="H22" s="191">
        <f>'Datos '!G29</f>
        <v>21.48</v>
      </c>
      <c r="J22" s="148" t="s">
        <v>0</v>
      </c>
      <c r="K22" s="148" t="s">
        <v>0</v>
      </c>
      <c r="L22" s="201" t="s">
        <v>0</v>
      </c>
      <c r="M22" s="153" t="s">
        <v>0</v>
      </c>
      <c r="N22" s="427" t="str">
        <f>INDEX('(с)'!C120:D128,'(с)'!C129,1)</f>
        <v>x 1</v>
      </c>
      <c r="O22" s="427"/>
      <c r="P22" s="427"/>
      <c r="Q22" s="288" t="s">
        <v>0</v>
      </c>
      <c r="R22" s="428" t="s">
        <v>6</v>
      </c>
      <c r="S22" s="428"/>
      <c r="T22" s="428"/>
      <c r="U22" s="428"/>
      <c r="V22" s="428"/>
      <c r="W22" s="428"/>
      <c r="X22" s="428"/>
      <c r="Y22" s="428"/>
      <c r="Z22" s="428"/>
      <c r="AA22" s="428"/>
      <c r="AB22" s="428"/>
      <c r="AC22" s="332" t="s">
        <v>0</v>
      </c>
      <c r="AD22" s="138"/>
      <c r="AE22" s="138"/>
      <c r="AF22" s="138"/>
      <c r="AG22" s="138"/>
      <c r="AH22" s="138"/>
      <c r="AI22" s="362">
        <f t="shared" si="0"/>
        <v>50</v>
      </c>
      <c r="AJ22" s="365"/>
      <c r="AK22" s="365"/>
      <c r="AL22" s="365"/>
      <c r="AM22" s="365"/>
      <c r="AN22" s="138"/>
      <c r="AO22" s="138"/>
      <c r="AP22" s="138"/>
      <c r="AQ22" s="138"/>
      <c r="AR22" s="138"/>
      <c r="AS22" s="138"/>
      <c r="AT22" s="138"/>
      <c r="AU22" s="138"/>
      <c r="AV22" s="138"/>
    </row>
    <row r="23" spans="1:48" ht="5.15" customHeight="1">
      <c r="A23" s="138"/>
      <c r="B23" s="152" t="s">
        <v>0</v>
      </c>
      <c r="C23" s="156" t="s">
        <v>0</v>
      </c>
      <c r="D23" s="153" t="s">
        <v>0</v>
      </c>
      <c r="E23" s="153" t="s">
        <v>0</v>
      </c>
      <c r="F23" s="153" t="s">
        <v>0</v>
      </c>
      <c r="G23" s="153" t="s">
        <v>0</v>
      </c>
      <c r="H23" s="153" t="s">
        <v>0</v>
      </c>
      <c r="I23" s="153" t="s">
        <v>0</v>
      </c>
      <c r="J23" s="153" t="s">
        <v>0</v>
      </c>
      <c r="K23" s="153" t="s">
        <v>0</v>
      </c>
      <c r="L23" s="284" t="s">
        <v>0</v>
      </c>
      <c r="M23" s="153" t="s">
        <v>0</v>
      </c>
      <c r="N23" s="288" t="s">
        <v>0</v>
      </c>
      <c r="O23" s="288" t="s">
        <v>0</v>
      </c>
      <c r="P23" s="288" t="s">
        <v>0</v>
      </c>
      <c r="Q23" s="288" t="s">
        <v>0</v>
      </c>
      <c r="R23" s="304" t="s">
        <v>0</v>
      </c>
      <c r="S23" s="304" t="s">
        <v>0</v>
      </c>
      <c r="T23" s="304" t="s">
        <v>0</v>
      </c>
      <c r="U23" s="304" t="s">
        <v>0</v>
      </c>
      <c r="V23" s="304" t="s">
        <v>0</v>
      </c>
      <c r="W23" s="304" t="s">
        <v>0</v>
      </c>
      <c r="X23" s="304" t="s">
        <v>0</v>
      </c>
      <c r="Y23" s="304" t="s">
        <v>0</v>
      </c>
      <c r="Z23" s="304" t="s">
        <v>0</v>
      </c>
      <c r="AA23" s="304" t="s">
        <v>0</v>
      </c>
      <c r="AB23" s="304" t="s">
        <v>0</v>
      </c>
      <c r="AC23" s="332" t="s">
        <v>0</v>
      </c>
      <c r="AD23" s="138"/>
      <c r="AE23" s="138"/>
      <c r="AF23" s="138"/>
      <c r="AG23" s="138"/>
      <c r="AH23" s="138"/>
      <c r="AI23" s="362"/>
      <c r="AJ23" s="365"/>
      <c r="AK23" s="365"/>
      <c r="AL23" s="365"/>
      <c r="AM23" s="365"/>
      <c r="AN23" s="138"/>
      <c r="AO23" s="138"/>
      <c r="AP23" s="138"/>
      <c r="AQ23" s="138"/>
      <c r="AR23" s="138"/>
      <c r="AS23" s="138"/>
      <c r="AT23" s="138"/>
      <c r="AU23" s="138"/>
      <c r="AV23" s="138"/>
    </row>
    <row r="24" spans="1:48" ht="14.4" customHeight="1">
      <c r="A24" s="138"/>
      <c r="B24" s="147" t="s">
        <v>0</v>
      </c>
      <c r="C24" s="163" t="s">
        <v>0</v>
      </c>
      <c r="D24" s="149" t="s">
        <v>0</v>
      </c>
      <c r="E24" s="149" t="s">
        <v>0</v>
      </c>
      <c r="F24" s="148" t="s">
        <v>0</v>
      </c>
      <c r="G24" s="149" t="s">
        <v>0</v>
      </c>
      <c r="H24" s="148" t="s">
        <v>0</v>
      </c>
      <c r="I24" s="229" t="s">
        <v>0</v>
      </c>
      <c r="J24" s="261" t="s">
        <v>0</v>
      </c>
      <c r="K24" s="262" t="s">
        <v>0</v>
      </c>
      <c r="L24" s="286" t="s">
        <v>0</v>
      </c>
      <c r="M24" s="163" t="s">
        <v>0</v>
      </c>
      <c r="N24" s="289" t="s">
        <v>0</v>
      </c>
      <c r="O24" s="289" t="s">
        <v>0</v>
      </c>
      <c r="P24" s="400" t="str">
        <f>TEXT(V24,"# ### ##0,0")&amp;"  "</f>
        <v xml:space="preserve">0,2  </v>
      </c>
      <c r="Q24" s="400"/>
      <c r="R24" s="400"/>
      <c r="S24" s="400"/>
      <c r="T24" s="400"/>
      <c r="U24" s="137" t="s">
        <v>0</v>
      </c>
      <c r="V24" s="312">
        <f>IF(G38&lt;0,G38,IF(V28&lt;D38,V28,D38))</f>
        <v>0.20200000000000001</v>
      </c>
      <c r="W24" s="312" t="s">
        <v>0</v>
      </c>
      <c r="X24" s="312">
        <f>C38</f>
        <v>307.60000000000002</v>
      </c>
      <c r="Y24" s="312" t="s">
        <v>0</v>
      </c>
      <c r="Z24" s="402" t="str">
        <f>"  "&amp;TEXT(X24,"# ### ##0,0")</f>
        <v xml:space="preserve">  307,6</v>
      </c>
      <c r="AA24" s="402"/>
      <c r="AB24" s="402"/>
      <c r="AC24" s="333" t="s">
        <v>0</v>
      </c>
      <c r="AD24" s="138"/>
      <c r="AE24" s="344" t="s">
        <v>7</v>
      </c>
      <c r="AF24" s="354"/>
      <c r="AG24" s="355"/>
      <c r="AH24" s="356"/>
      <c r="AI24" s="362">
        <f>$AE$26</f>
        <v>50</v>
      </c>
      <c r="AJ24" s="366"/>
      <c r="AK24" s="366"/>
      <c r="AL24" s="366"/>
      <c r="AM24" s="366"/>
      <c r="AN24" s="138"/>
      <c r="AO24" s="138"/>
      <c r="AP24" s="138"/>
      <c r="AQ24" s="138"/>
      <c r="AR24" s="138"/>
      <c r="AS24" s="138"/>
      <c r="AT24" s="138"/>
      <c r="AU24" s="138"/>
      <c r="AV24" s="138"/>
    </row>
    <row r="25" spans="1:48" ht="14.4" customHeight="1">
      <c r="A25" s="138"/>
      <c r="B25" s="161" t="s">
        <v>0</v>
      </c>
      <c r="C25" s="164" t="s">
        <v>0</v>
      </c>
      <c r="D25" s="151" t="s">
        <v>0</v>
      </c>
      <c r="E25" s="151" t="s">
        <v>0</v>
      </c>
      <c r="F25" s="148" t="s">
        <v>0</v>
      </c>
      <c r="G25" s="151" t="s">
        <v>0</v>
      </c>
      <c r="H25" s="148" t="s">
        <v>0</v>
      </c>
      <c r="I25" s="151" t="s">
        <v>0</v>
      </c>
      <c r="J25" s="151" t="s">
        <v>0</v>
      </c>
      <c r="K25" s="151" t="s">
        <v>0</v>
      </c>
      <c r="L25" s="290" t="s">
        <v>0</v>
      </c>
      <c r="M25" s="153" t="s">
        <v>0</v>
      </c>
      <c r="N25" s="289" t="s">
        <v>0</v>
      </c>
      <c r="O25" s="289" t="s">
        <v>0</v>
      </c>
      <c r="P25" s="400" t="str">
        <f>TEXT(V25,"# ### ##0,0")&amp;"  "</f>
        <v xml:space="preserve">24,4  </v>
      </c>
      <c r="Q25" s="400"/>
      <c r="R25" s="400"/>
      <c r="S25" s="400"/>
      <c r="T25" s="400"/>
      <c r="U25" s="294" t="s">
        <v>0</v>
      </c>
      <c r="V25" s="312">
        <f>V24+(V28-V24)/4</f>
        <v>24.364000000000001</v>
      </c>
      <c r="W25" s="312" t="s">
        <v>0</v>
      </c>
      <c r="X25" s="312">
        <f>X24-(X24-V28)/4</f>
        <v>254.91250000000002</v>
      </c>
      <c r="Y25" s="312" t="s">
        <v>0</v>
      </c>
      <c r="Z25" s="402" t="str">
        <f>"  "&amp;TEXT(X25,"# ### ##0,0")</f>
        <v xml:space="preserve">  254,9</v>
      </c>
      <c r="AA25" s="402"/>
      <c r="AB25" s="402"/>
      <c r="AC25" s="333" t="s">
        <v>0</v>
      </c>
      <c r="AD25" s="138"/>
      <c r="AE25" s="357" t="s">
        <v>8</v>
      </c>
      <c r="AF25" s="358"/>
      <c r="AH25" s="359"/>
      <c r="AI25" s="362">
        <f>$AE$26</f>
        <v>50</v>
      </c>
      <c r="AJ25" s="366"/>
      <c r="AK25" s="366"/>
      <c r="AL25" s="366"/>
      <c r="AM25" s="366"/>
      <c r="AN25" s="138"/>
      <c r="AO25" s="138"/>
      <c r="AP25" s="138"/>
      <c r="AQ25" s="138"/>
      <c r="AR25" s="138"/>
      <c r="AS25" s="138"/>
      <c r="AT25" s="138"/>
      <c r="AU25" s="138"/>
      <c r="AV25" s="138"/>
    </row>
    <row r="26" spans="1:48" ht="14.4" customHeight="1">
      <c r="A26" s="138"/>
      <c r="B26" s="147" t="s">
        <v>0</v>
      </c>
      <c r="C26" s="163" t="s">
        <v>0</v>
      </c>
      <c r="D26" s="163" t="s">
        <v>0</v>
      </c>
      <c r="E26" s="163" t="s">
        <v>0</v>
      </c>
      <c r="F26" s="163" t="s">
        <v>0</v>
      </c>
      <c r="G26" s="149" t="s">
        <v>0</v>
      </c>
      <c r="H26" s="148" t="s">
        <v>0</v>
      </c>
      <c r="I26" s="231" t="s">
        <v>0</v>
      </c>
      <c r="J26" s="263" t="s">
        <v>0</v>
      </c>
      <c r="K26" s="149" t="s">
        <v>0</v>
      </c>
      <c r="L26" s="291" t="s">
        <v>0</v>
      </c>
      <c r="M26" s="163" t="s">
        <v>0</v>
      </c>
      <c r="N26" s="289" t="s">
        <v>0</v>
      </c>
      <c r="O26" s="289" t="s">
        <v>0</v>
      </c>
      <c r="P26" s="400" t="str">
        <f>TEXT(V26,"# ### ##0,0")&amp;"  "</f>
        <v xml:space="preserve">48,5  </v>
      </c>
      <c r="Q26" s="400"/>
      <c r="R26" s="400"/>
      <c r="S26" s="400"/>
      <c r="T26" s="400"/>
      <c r="U26" s="294" t="s">
        <v>0</v>
      </c>
      <c r="V26" s="312">
        <f>V24+(V28-V24)/4*2</f>
        <v>48.525999999999996</v>
      </c>
      <c r="W26" s="312" t="s">
        <v>0</v>
      </c>
      <c r="X26" s="312">
        <f>X24-(X24-V28)/4*2</f>
        <v>202.22500000000002</v>
      </c>
      <c r="Y26" s="312" t="s">
        <v>0</v>
      </c>
      <c r="Z26" s="402" t="str">
        <f>"  "&amp;TEXT(X26,"# ### ##0,0")</f>
        <v xml:space="preserve">  202,2</v>
      </c>
      <c r="AA26" s="402"/>
      <c r="AB26" s="402"/>
      <c r="AC26" s="333" t="s">
        <v>0</v>
      </c>
      <c r="AD26" s="138"/>
      <c r="AE26" s="361">
        <v>50</v>
      </c>
      <c r="AF26" s="423"/>
      <c r="AG26" s="423"/>
      <c r="AH26" s="424"/>
      <c r="AI26" s="362">
        <f>$AE$26</f>
        <v>50</v>
      </c>
      <c r="AJ26" s="21"/>
      <c r="AK26" s="21"/>
      <c r="AL26" s="21"/>
      <c r="AM26" s="21"/>
      <c r="AN26" s="138"/>
      <c r="AO26" s="138"/>
      <c r="AP26" s="138"/>
      <c r="AQ26" s="138"/>
      <c r="AR26" s="138"/>
      <c r="AS26" s="138"/>
      <c r="AT26" s="138"/>
      <c r="AU26" s="138"/>
      <c r="AV26" s="138"/>
    </row>
    <row r="27" spans="1:48" ht="14.4" customHeight="1">
      <c r="A27" s="138"/>
      <c r="B27" s="152" t="s">
        <v>0</v>
      </c>
      <c r="C27" s="153" t="s">
        <v>0</v>
      </c>
      <c r="D27" s="153" t="s">
        <v>0</v>
      </c>
      <c r="E27" s="153" t="s">
        <v>0</v>
      </c>
      <c r="F27" s="153" t="s">
        <v>0</v>
      </c>
      <c r="G27" s="151" t="s">
        <v>0</v>
      </c>
      <c r="H27" s="148" t="s">
        <v>0</v>
      </c>
      <c r="I27" s="151" t="s">
        <v>0</v>
      </c>
      <c r="J27" s="151" t="s">
        <v>0</v>
      </c>
      <c r="K27" s="151" t="s">
        <v>0</v>
      </c>
      <c r="L27" s="284" t="s">
        <v>0</v>
      </c>
      <c r="M27" s="153" t="s">
        <v>0</v>
      </c>
      <c r="N27" s="289" t="s">
        <v>0</v>
      </c>
      <c r="O27" s="289" t="s">
        <v>0</v>
      </c>
      <c r="P27" s="400" t="str">
        <f>TEXT(V27,"# ### ##0,0")&amp;"  "</f>
        <v xml:space="preserve">72,7  </v>
      </c>
      <c r="Q27" s="400"/>
      <c r="R27" s="400"/>
      <c r="S27" s="400"/>
      <c r="T27" s="400"/>
      <c r="U27" s="294" t="s">
        <v>0</v>
      </c>
      <c r="V27" s="312">
        <f>V24+(V28-V24)/4*3</f>
        <v>72.687999999999988</v>
      </c>
      <c r="W27" s="312" t="s">
        <v>0</v>
      </c>
      <c r="X27" s="312">
        <f>X24-(X24-V28)/4*3</f>
        <v>149.53749999999999</v>
      </c>
      <c r="Y27" s="312" t="s">
        <v>0</v>
      </c>
      <c r="Z27" s="402" t="str">
        <f>"  "&amp;TEXT(X27,"# ### ##0,0")</f>
        <v xml:space="preserve">  149,5</v>
      </c>
      <c r="AA27" s="402"/>
      <c r="AB27" s="402"/>
      <c r="AC27" s="333" t="s">
        <v>0</v>
      </c>
      <c r="AD27" s="138"/>
      <c r="AE27" s="138"/>
      <c r="AF27" s="138"/>
      <c r="AG27" s="138"/>
      <c r="AH27" s="138"/>
      <c r="AI27" s="362">
        <f>$AE$26</f>
        <v>50</v>
      </c>
      <c r="AJ27" s="21"/>
      <c r="AK27" s="21"/>
      <c r="AL27" s="21"/>
      <c r="AM27" s="21"/>
      <c r="AN27" s="138"/>
      <c r="AO27" s="138"/>
      <c r="AP27" s="138"/>
      <c r="AQ27" s="138"/>
      <c r="AR27" s="138"/>
      <c r="AS27" s="138"/>
      <c r="AT27" s="138"/>
      <c r="AU27" s="138"/>
      <c r="AV27" s="138"/>
    </row>
    <row r="28" spans="1:48" ht="14.4" customHeight="1">
      <c r="A28" s="138"/>
      <c r="B28" s="144" t="s">
        <v>0</v>
      </c>
      <c r="C28" s="146" t="s">
        <v>0</v>
      </c>
      <c r="D28" s="146" t="s">
        <v>0</v>
      </c>
      <c r="E28" s="146" t="s">
        <v>0</v>
      </c>
      <c r="F28" s="146" t="s">
        <v>0</v>
      </c>
      <c r="G28" s="146" t="s">
        <v>0</v>
      </c>
      <c r="H28" s="146" t="s">
        <v>0</v>
      </c>
      <c r="I28" s="146" t="s">
        <v>0</v>
      </c>
      <c r="J28" s="146" t="s">
        <v>0</v>
      </c>
      <c r="K28" s="146" t="s">
        <v>0</v>
      </c>
      <c r="L28" s="292" t="s">
        <v>0</v>
      </c>
      <c r="M28" s="267" t="s">
        <v>0</v>
      </c>
      <c r="N28" s="289" t="s">
        <v>0</v>
      </c>
      <c r="O28" s="289" t="s">
        <v>0</v>
      </c>
      <c r="P28" s="400" t="str">
        <f>TEXT(V28,"# ### ##0,0")&amp;"  "</f>
        <v xml:space="preserve">96,9  </v>
      </c>
      <c r="Q28" s="400"/>
      <c r="R28" s="400"/>
      <c r="S28" s="400"/>
      <c r="T28" s="400"/>
      <c r="U28" s="294" t="s">
        <v>0</v>
      </c>
      <c r="V28" s="439">
        <f>F38</f>
        <v>96.85</v>
      </c>
      <c r="W28" s="439"/>
      <c r="X28" s="439"/>
      <c r="Y28" s="312" t="s">
        <v>0</v>
      </c>
      <c r="Z28" s="402" t="str">
        <f>"  "&amp;TEXT(V28,"# ### ##0,0")</f>
        <v xml:space="preserve">  96,9</v>
      </c>
      <c r="AA28" s="402"/>
      <c r="AB28" s="402"/>
      <c r="AC28" s="333" t="s">
        <v>0</v>
      </c>
      <c r="AD28" s="138"/>
      <c r="AE28" s="422" t="s">
        <v>9</v>
      </c>
      <c r="AF28" s="422"/>
      <c r="AG28" s="422"/>
      <c r="AH28" s="138"/>
      <c r="AI28" s="362">
        <f>$AE$26</f>
        <v>50</v>
      </c>
      <c r="AJ28" s="21"/>
      <c r="AK28" s="21"/>
      <c r="AL28" s="21"/>
      <c r="AM28" s="21"/>
      <c r="AN28" s="138"/>
      <c r="AO28" s="138"/>
      <c r="AP28" s="138"/>
      <c r="AQ28" s="138"/>
      <c r="AR28" s="138"/>
      <c r="AS28" s="138"/>
      <c r="AT28" s="138"/>
      <c r="AU28" s="138"/>
      <c r="AV28" s="138"/>
    </row>
    <row r="29" spans="1:48" ht="2.15" customHeight="1">
      <c r="A29" s="138"/>
      <c r="B29" s="165" t="s">
        <v>0</v>
      </c>
      <c r="C29" s="166" t="s">
        <v>0</v>
      </c>
      <c r="D29" s="166" t="s">
        <v>0</v>
      </c>
      <c r="E29" s="166" t="s">
        <v>0</v>
      </c>
      <c r="F29" s="166" t="s">
        <v>0</v>
      </c>
      <c r="G29" s="166" t="s">
        <v>0</v>
      </c>
      <c r="H29" s="166" t="s">
        <v>0</v>
      </c>
      <c r="I29" s="166" t="s">
        <v>0</v>
      </c>
      <c r="J29" s="166" t="s">
        <v>0</v>
      </c>
      <c r="K29" s="166" t="s">
        <v>0</v>
      </c>
      <c r="L29" s="293" t="s">
        <v>0</v>
      </c>
      <c r="M29" s="294" t="s">
        <v>0</v>
      </c>
      <c r="N29" s="403" t="s">
        <v>0</v>
      </c>
      <c r="O29" s="403"/>
      <c r="P29" s="403"/>
      <c r="Q29" s="403"/>
      <c r="R29" s="403"/>
      <c r="S29" s="403"/>
      <c r="T29" s="403"/>
      <c r="U29" s="295" t="s">
        <v>0</v>
      </c>
      <c r="V29" s="145" t="s">
        <v>0</v>
      </c>
      <c r="W29" s="145" t="s">
        <v>0</v>
      </c>
      <c r="X29" s="145" t="s">
        <v>0</v>
      </c>
      <c r="Y29" s="145" t="s">
        <v>0</v>
      </c>
      <c r="Z29" s="145" t="s">
        <v>0</v>
      </c>
      <c r="AA29" s="145" t="s">
        <v>0</v>
      </c>
      <c r="AB29" s="334" t="s">
        <v>0</v>
      </c>
      <c r="AC29" s="333" t="s">
        <v>0</v>
      </c>
      <c r="AD29" s="138"/>
      <c r="AE29" s="422"/>
      <c r="AF29" s="422"/>
      <c r="AG29" s="422"/>
      <c r="AH29" s="21"/>
      <c r="AI29" s="367"/>
      <c r="AJ29" s="21"/>
      <c r="AK29" s="21"/>
      <c r="AL29" s="21"/>
      <c r="AM29" s="21"/>
      <c r="AN29" s="138"/>
      <c r="AO29" s="138"/>
      <c r="AP29" s="138"/>
      <c r="AQ29" s="138"/>
      <c r="AR29" s="138"/>
      <c r="AS29" s="138"/>
      <c r="AT29" s="138"/>
      <c r="AU29" s="138"/>
      <c r="AV29" s="138"/>
    </row>
    <row r="30" spans="1:48" ht="9.9" customHeight="1">
      <c r="A30" s="138"/>
      <c r="B30" s="167" t="s">
        <v>0</v>
      </c>
      <c r="C30" s="168" t="s">
        <v>0</v>
      </c>
      <c r="D30" s="168" t="s">
        <v>0</v>
      </c>
      <c r="E30" s="168"/>
      <c r="F30" s="168" t="s">
        <v>0</v>
      </c>
      <c r="G30" s="168" t="s">
        <v>0</v>
      </c>
      <c r="H30" s="168" t="s">
        <v>0</v>
      </c>
      <c r="I30" s="168" t="s">
        <v>0</v>
      </c>
      <c r="J30" s="168" t="s">
        <v>0</v>
      </c>
      <c r="K30" s="168" t="s">
        <v>0</v>
      </c>
      <c r="L30" s="296" t="s">
        <v>0</v>
      </c>
      <c r="M30" s="168" t="s">
        <v>0</v>
      </c>
      <c r="N30" s="297" t="s">
        <v>0</v>
      </c>
      <c r="O30" s="297"/>
      <c r="P30" s="297" t="s">
        <v>0</v>
      </c>
      <c r="Q30" s="297"/>
      <c r="R30" s="297" t="s">
        <v>0</v>
      </c>
      <c r="S30" s="297"/>
      <c r="T30" s="297" t="s">
        <v>0</v>
      </c>
      <c r="U30" s="297"/>
      <c r="V30" s="297" t="s">
        <v>0</v>
      </c>
      <c r="W30" s="297"/>
      <c r="X30" s="297" t="s">
        <v>0</v>
      </c>
      <c r="Y30" s="297"/>
      <c r="Z30" s="297" t="s">
        <v>0</v>
      </c>
      <c r="AA30" s="297" t="s">
        <v>0</v>
      </c>
      <c r="AB30" s="297" t="s">
        <v>0</v>
      </c>
      <c r="AC30" s="335" t="s">
        <v>0</v>
      </c>
      <c r="AD30" s="138"/>
      <c r="AE30" s="422"/>
      <c r="AF30" s="422"/>
      <c r="AG30" s="422"/>
      <c r="AH30" s="138"/>
      <c r="AI30" s="367"/>
      <c r="AJ30" s="21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</row>
    <row r="31" spans="1:48" ht="32.15" customHeight="1">
      <c r="A31" s="138"/>
      <c r="B31" s="169" t="s">
        <v>10</v>
      </c>
      <c r="C31" s="169"/>
      <c r="D31" s="138"/>
      <c r="E31" s="138"/>
      <c r="F31" s="138"/>
      <c r="G31" s="138"/>
      <c r="H31" s="138"/>
      <c r="I31" s="138"/>
      <c r="J31" s="138"/>
      <c r="K31" s="138"/>
      <c r="L31" s="21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367"/>
      <c r="AJ31" s="21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</row>
    <row r="32" spans="1:48" ht="27" customHeight="1">
      <c r="A32" s="138"/>
      <c r="B32" s="169" t="s">
        <v>11</v>
      </c>
      <c r="C32" s="169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21"/>
      <c r="AJ32" s="21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</row>
    <row r="33" spans="1:48" ht="27" customHeight="1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21"/>
      <c r="AJ33" s="21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</row>
    <row r="34" spans="1:48" ht="27" customHeight="1">
      <c r="A34" s="138"/>
      <c r="B34" s="138"/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</row>
    <row r="35" spans="1:48" ht="27" customHeight="1">
      <c r="A35" s="138"/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</row>
    <row r="36" spans="1:48" ht="27" customHeight="1">
      <c r="A36" s="138"/>
      <c r="B36" s="138"/>
      <c r="C36" s="138"/>
      <c r="D36" s="170"/>
      <c r="E36" s="170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</row>
    <row r="37" spans="1:48" ht="27" customHeight="1">
      <c r="A37" s="138"/>
      <c r="B37" s="138"/>
      <c r="C37" s="171" t="s">
        <v>12</v>
      </c>
      <c r="D37" s="172" t="s">
        <v>13</v>
      </c>
      <c r="E37" s="172"/>
      <c r="F37" s="196" t="s">
        <v>14</v>
      </c>
      <c r="G37" s="172" t="s">
        <v>15</v>
      </c>
      <c r="H37" s="171" t="s">
        <v>16</v>
      </c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</row>
    <row r="38" spans="1:48" ht="27" customHeight="1">
      <c r="A38" s="138"/>
      <c r="B38" s="138"/>
      <c r="C38" s="172">
        <f>INDEX('Datos '!$G$1:$G$3,2,1)</f>
        <v>307.60000000000002</v>
      </c>
      <c r="D38" s="172">
        <f>INDEX('Datos '!$G$1:$G$3,1,1)</f>
        <v>0.20200000000000001</v>
      </c>
      <c r="E38" s="172"/>
      <c r="F38" s="172">
        <f>PERCENTILE('Datos '!$G$7:$G$30,$AE$26/100)</f>
        <v>96.85</v>
      </c>
      <c r="G38" s="172">
        <f>'Datos '!G4</f>
        <v>0.20200000000000001</v>
      </c>
      <c r="H38" s="172">
        <f>'Datos '!I2</f>
        <v>243.94</v>
      </c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</row>
    <row r="39" spans="1:48" ht="27" customHeight="1">
      <c r="A39" s="138"/>
      <c r="B39" s="138"/>
      <c r="C39" s="79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</row>
    <row r="40" spans="1:48" ht="27" customHeight="1">
      <c r="A40" s="138"/>
      <c r="B40" s="138"/>
      <c r="C40" s="79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</row>
    <row r="41" spans="1:48" ht="27" customHeight="1">
      <c r="A41" s="138"/>
      <c r="B41" s="138"/>
      <c r="C41" s="79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</row>
    <row r="42" spans="1:48" ht="27" customHeight="1">
      <c r="A42" s="138"/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</row>
  </sheetData>
  <sheetProtection sheet="1" objects="1" scenarios="1"/>
  <mergeCells count="27">
    <mergeCell ref="N22:P22"/>
    <mergeCell ref="R22:AB22"/>
    <mergeCell ref="P24:T24"/>
    <mergeCell ref="Z24:AB24"/>
    <mergeCell ref="AE5:AH5"/>
    <mergeCell ref="AE6:AG6"/>
    <mergeCell ref="AE17:AH17"/>
    <mergeCell ref="AE18:AG18"/>
    <mergeCell ref="AF19:AG19"/>
    <mergeCell ref="T20:Z20"/>
    <mergeCell ref="AF20:AG20"/>
    <mergeCell ref="P28:T28"/>
    <mergeCell ref="V28:X28"/>
    <mergeCell ref="Z28:AB28"/>
    <mergeCell ref="N29:T29"/>
    <mergeCell ref="AE7:AH9"/>
    <mergeCell ref="AE10:AH11"/>
    <mergeCell ref="AE28:AG30"/>
    <mergeCell ref="P25:T25"/>
    <mergeCell ref="Z25:AB25"/>
    <mergeCell ref="P26:T26"/>
    <mergeCell ref="Z26:AB26"/>
    <mergeCell ref="AF26:AH26"/>
    <mergeCell ref="P27:T27"/>
    <mergeCell ref="Z27:AB27"/>
    <mergeCell ref="N21:P21"/>
    <mergeCell ref="R21:AB21"/>
  </mergeCells>
  <conditionalFormatting sqref="J5:AB28 I5:I20 I23:I28 F21:H28 F5:G20 H5:H16">
    <cfRule type="cellIs" dxfId="11" priority="1" operator="equal">
      <formula>0</formula>
    </cfRule>
    <cfRule type="colorScale" priority="2">
      <colorScale>
        <cfvo type="num" val="$V$24"/>
        <cfvo type="formula" val="$F$38"/>
        <cfvo type="max"/>
        <color rgb="FF007434"/>
        <color theme="0"/>
        <color rgb="FFC40000"/>
      </colorScale>
    </cfRule>
  </conditionalFormatting>
  <conditionalFormatting sqref="F5:K22">
    <cfRule type="cellIs" dxfId="10" priority="4" stopIfTrue="1" operator="notBetween">
      <formula>$V$26</formula>
      <formula>$X$25</formula>
    </cfRule>
  </conditionalFormatting>
  <dataValidations count="1">
    <dataValidation type="list" allowBlank="1" showInputMessage="1" showErrorMessage="1" sqref="AE26" xr:uid="{00000000-0002-0000-0500-000000000000}">
      <formula1>"5,10,25,50,75,90,95"</formula1>
    </dataValidation>
  </dataValidations>
  <printOptions horizontalCentered="1" verticalCentered="1"/>
  <pageMargins left="0.5" right="0.5" top="0.5" bottom="0.5" header="0.5" footer="0.5"/>
  <pageSetup paperSize="9" scale="115" orientation="landscape" verticalDpi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35895" r:id="rId3" name="Drop Down 2049">
              <controlPr defaultSize="0" print="0" autoLine="0" autoPict="0">
                <anchor moveWithCells="1">
                  <from>
                    <xdr:col>5</xdr:col>
                    <xdr:colOff>19050</xdr:colOff>
                    <xdr:row>30</xdr:row>
                    <xdr:rowOff>69850</xdr:rowOff>
                  </from>
                  <to>
                    <xdr:col>25</xdr:col>
                    <xdr:colOff>31750</xdr:colOff>
                    <xdr:row>30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896" r:id="rId4" name="Drop Down 2050">
              <controlPr defaultSize="0" print="0" autoLine="0" autoPict="0">
                <anchor moveWithCells="1">
                  <from>
                    <xdr:col>30</xdr:col>
                    <xdr:colOff>6350</xdr:colOff>
                    <xdr:row>13</xdr:row>
                    <xdr:rowOff>101600</xdr:rowOff>
                  </from>
                  <to>
                    <xdr:col>33</xdr:col>
                    <xdr:colOff>215900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897" r:id="rId5" name="Drop Down 2051">
              <controlPr defaultSize="0" print="0" autoLine="0" autoPict="0">
                <anchor moveWithCells="1">
                  <from>
                    <xdr:col>5</xdr:col>
                    <xdr:colOff>19050</xdr:colOff>
                    <xdr:row>31</xdr:row>
                    <xdr:rowOff>25400</xdr:rowOff>
                  </from>
                  <to>
                    <xdr:col>25</xdr:col>
                    <xdr:colOff>31750</xdr:colOff>
                    <xdr:row>31</xdr:row>
                    <xdr:rowOff>234950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898" r:id="rId6" name="Drop Down 2052">
              <controlPr defaultSize="0" print="0" autoLine="0" autoPict="0">
                <anchor moveWithCells="1">
                  <from>
                    <xdr:col>25</xdr:col>
                    <xdr:colOff>69850</xdr:colOff>
                    <xdr:row>30</xdr:row>
                    <xdr:rowOff>76200</xdr:rowOff>
                  </from>
                  <to>
                    <xdr:col>27</xdr:col>
                    <xdr:colOff>82550</xdr:colOff>
                    <xdr:row>30</xdr:row>
                    <xdr:rowOff>292100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899" r:id="rId7" name="Drop Down 2053">
              <controlPr defaultSize="0" print="0" autoLine="0" autoPict="0">
                <anchor moveWithCells="1">
                  <from>
                    <xdr:col>25</xdr:col>
                    <xdr:colOff>69850</xdr:colOff>
                    <xdr:row>31</xdr:row>
                    <xdr:rowOff>19050</xdr:rowOff>
                  </from>
                  <to>
                    <xdr:col>27</xdr:col>
                    <xdr:colOff>88900</xdr:colOff>
                    <xdr:row>31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900" r:id="rId8" name="Spinner 2054">
              <controlPr defaultSize="0" print="0" autoPict="0">
                <anchor moveWithCells="1">
                  <from>
                    <xdr:col>27</xdr:col>
                    <xdr:colOff>127000</xdr:colOff>
                    <xdr:row>30</xdr:row>
                    <xdr:rowOff>38100</xdr:rowOff>
                  </from>
                  <to>
                    <xdr:col>29</xdr:col>
                    <xdr:colOff>12700</xdr:colOff>
                    <xdr:row>31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907" r:id="rId9" name="Drop Down 2061">
              <controlPr defaultSize="0" autoLine="0" autoPict="0">
                <anchor moveWithCells="1">
                  <from>
                    <xdr:col>30</xdr:col>
                    <xdr:colOff>0</xdr:colOff>
                    <xdr:row>3</xdr:row>
                    <xdr:rowOff>69850</xdr:rowOff>
                  </from>
                  <to>
                    <xdr:col>33</xdr:col>
                    <xdr:colOff>215900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965" r:id="rId10" name="Drop Down 2055">
              <controlPr defaultSize="0" autoLine="0" autoPict="0">
                <anchor moveWithCells="1">
                  <from>
                    <xdr:col>30</xdr:col>
                    <xdr:colOff>12700</xdr:colOff>
                    <xdr:row>30</xdr:row>
                    <xdr:rowOff>50800</xdr:rowOff>
                  </from>
                  <to>
                    <xdr:col>34</xdr:col>
                    <xdr:colOff>44450</xdr:colOff>
                    <xdr:row>30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966" r:id="rId11" name="Drop Down 2056">
              <controlPr defaultSize="0" autoLine="0" autoPict="0">
                <anchor moveWithCells="1">
                  <from>
                    <xdr:col>30</xdr:col>
                    <xdr:colOff>12700</xdr:colOff>
                    <xdr:row>30</xdr:row>
                    <xdr:rowOff>330200</xdr:rowOff>
                  </from>
                  <to>
                    <xdr:col>34</xdr:col>
                    <xdr:colOff>57150</xdr:colOff>
                    <xdr:row>31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00000"/>
  </sheetPr>
  <dimension ref="A1:IM42"/>
  <sheetViews>
    <sheetView zoomScale="55" zoomScaleNormal="55" zoomScaleSheetLayoutView="100" workbookViewId="0">
      <selection activeCell="AK28" sqref="AK28"/>
    </sheetView>
  </sheetViews>
  <sheetFormatPr defaultColWidth="4.90625" defaultRowHeight="27" customHeight="1"/>
  <cols>
    <col min="1" max="1" width="1.08984375" style="137" customWidth="1"/>
    <col min="2" max="2" width="4.6328125" style="137" customWidth="1"/>
    <col min="3" max="4" width="5.54296875" style="137" customWidth="1"/>
    <col min="5" max="5" width="0.453125" style="137" customWidth="1"/>
    <col min="6" max="11" width="5.08984375" style="137" customWidth="1"/>
    <col min="12" max="12" width="5.54296875" style="137" customWidth="1"/>
    <col min="13" max="13" width="0.453125" style="137" customWidth="1"/>
    <col min="14" max="14" width="5.54296875" style="137" customWidth="1"/>
    <col min="15" max="15" width="0.453125" style="137" customWidth="1"/>
    <col min="16" max="16" width="5.54296875" style="137" customWidth="1"/>
    <col min="17" max="17" width="0.453125" style="137" customWidth="1"/>
    <col min="18" max="18" width="5.54296875" style="137" customWidth="1"/>
    <col min="19" max="19" width="0.453125" style="137" customWidth="1"/>
    <col min="20" max="20" width="5.54296875" style="137" customWidth="1"/>
    <col min="21" max="21" width="0.453125" style="137" customWidth="1"/>
    <col min="22" max="22" width="5.54296875" style="137" customWidth="1"/>
    <col min="23" max="23" width="0.453125" style="137" customWidth="1"/>
    <col min="24" max="24" width="5.54296875" style="137" customWidth="1"/>
    <col min="25" max="25" width="0.453125" style="137" customWidth="1"/>
    <col min="26" max="26" width="5.54296875" style="137" customWidth="1"/>
    <col min="27" max="27" width="4.453125" style="137" customWidth="1"/>
    <col min="28" max="28" width="5.36328125" style="137" customWidth="1"/>
    <col min="29" max="29" width="1.6328125" style="137" customWidth="1"/>
    <col min="30" max="30" width="1.36328125" style="137" customWidth="1"/>
    <col min="31" max="31" width="8.81640625" style="137" customWidth="1"/>
    <col min="32" max="32" width="4.453125" style="137" customWidth="1"/>
    <col min="33" max="33" width="4.90625" style="137"/>
    <col min="34" max="34" width="6.08984375" style="137" customWidth="1"/>
    <col min="35" max="36" width="4.90625" style="137"/>
    <col min="37" max="37" width="8.90625" style="137" bestFit="1" customWidth="1"/>
    <col min="38" max="48" width="4.90625" style="137"/>
    <col min="49" max="60" width="4.90625" style="138"/>
    <col min="61" max="247" width="4.90625" style="137"/>
  </cols>
  <sheetData>
    <row r="1" spans="1:48" ht="6" customHeight="1">
      <c r="A1" s="138"/>
      <c r="B1" s="138"/>
      <c r="C1" s="138"/>
      <c r="D1" s="138"/>
      <c r="E1" s="138"/>
      <c r="F1" s="138"/>
      <c r="G1" s="138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21"/>
      <c r="AJ1" s="21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8"/>
      <c r="AV1" s="138"/>
    </row>
    <row r="2" spans="1:48" ht="15.9" customHeight="1">
      <c r="A2" s="138"/>
      <c r="B2" s="139"/>
      <c r="C2" s="140"/>
      <c r="D2" s="140"/>
      <c r="E2" s="140"/>
      <c r="F2" s="140"/>
      <c r="G2" s="140"/>
      <c r="H2" s="198"/>
      <c r="I2" s="140"/>
      <c r="J2" s="233"/>
      <c r="K2" s="233"/>
      <c r="L2" s="264" t="str">
        <f>INDEX('Datos '!H6:DZ6,1,'(с)'!A50)</f>
        <v>Superficie (mil km²)</v>
      </c>
      <c r="M2" s="264"/>
      <c r="N2" s="265"/>
      <c r="O2" s="265"/>
      <c r="P2" s="233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323"/>
      <c r="AD2" s="138"/>
      <c r="AE2" s="336"/>
      <c r="AF2" s="337"/>
      <c r="AG2" s="337"/>
      <c r="AH2" s="337"/>
      <c r="AI2" s="337"/>
      <c r="AJ2" s="21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</row>
    <row r="3" spans="1:48" ht="17.149999999999999" customHeight="1">
      <c r="A3" s="138"/>
      <c r="B3" s="141"/>
      <c r="C3" s="142"/>
      <c r="D3" s="143"/>
      <c r="E3" s="143"/>
      <c r="F3" s="143"/>
      <c r="G3" s="143"/>
      <c r="H3" s="143"/>
      <c r="I3" s="143"/>
      <c r="J3" s="143"/>
      <c r="K3" s="143"/>
      <c r="L3" s="266" t="str">
        <f>INDEX('Datos '!H6:DZ6,1,'(с)'!A137)</f>
        <v xml:space="preserve"> ============ </v>
      </c>
      <c r="M3" s="266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324"/>
      <c r="AD3" s="138"/>
      <c r="AE3" s="338" t="s">
        <v>1</v>
      </c>
      <c r="AF3" s="339"/>
      <c r="AG3" s="340"/>
      <c r="AH3" s="340"/>
      <c r="AI3" s="337"/>
      <c r="AJ3" s="21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</row>
    <row r="4" spans="1:48" ht="11.15" customHeight="1">
      <c r="A4" s="138"/>
      <c r="B4" s="144" t="s">
        <v>0</v>
      </c>
      <c r="C4" s="145" t="s">
        <v>0</v>
      </c>
      <c r="D4" s="146" t="s">
        <v>0</v>
      </c>
      <c r="E4" s="146" t="s">
        <v>0</v>
      </c>
      <c r="F4" s="146" t="s">
        <v>0</v>
      </c>
      <c r="G4" s="146" t="s">
        <v>0</v>
      </c>
      <c r="H4" s="146" t="s">
        <v>0</v>
      </c>
      <c r="I4" s="146" t="s">
        <v>0</v>
      </c>
      <c r="J4" s="146" t="s">
        <v>0</v>
      </c>
      <c r="K4" s="146" t="s">
        <v>0</v>
      </c>
      <c r="L4" s="267" t="s">
        <v>0</v>
      </c>
      <c r="M4" s="267" t="s">
        <v>0</v>
      </c>
      <c r="N4" s="146" t="s">
        <v>0</v>
      </c>
      <c r="O4" s="146" t="s">
        <v>0</v>
      </c>
      <c r="P4" s="146" t="s">
        <v>0</v>
      </c>
      <c r="Q4" s="146" t="s">
        <v>0</v>
      </c>
      <c r="R4" s="146" t="s">
        <v>0</v>
      </c>
      <c r="S4" s="146" t="s">
        <v>0</v>
      </c>
      <c r="T4" s="146" t="s">
        <v>0</v>
      </c>
      <c r="U4" s="146" t="s">
        <v>0</v>
      </c>
      <c r="V4" s="146" t="s">
        <v>0</v>
      </c>
      <c r="W4" s="146" t="s">
        <v>0</v>
      </c>
      <c r="X4" s="146" t="s">
        <v>0</v>
      </c>
      <c r="Y4" s="146" t="s">
        <v>0</v>
      </c>
      <c r="Z4" s="146" t="s">
        <v>0</v>
      </c>
      <c r="AA4" s="146" t="s">
        <v>0</v>
      </c>
      <c r="AB4" s="146" t="s">
        <v>0</v>
      </c>
      <c r="AC4" s="325" t="s">
        <v>0</v>
      </c>
      <c r="AD4" s="138"/>
      <c r="AE4" s="341"/>
      <c r="AF4" s="336"/>
      <c r="AG4" s="337"/>
      <c r="AH4" s="337"/>
      <c r="AI4" s="362">
        <f t="shared" ref="AI4:AI22" si="0">$AE$26</f>
        <v>50</v>
      </c>
      <c r="AJ4" s="21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</row>
    <row r="5" spans="1:48" ht="16" customHeight="1">
      <c r="A5" s="138"/>
      <c r="B5" s="147" t="s">
        <v>0</v>
      </c>
      <c r="C5" s="148"/>
      <c r="D5" s="149" t="s">
        <v>0</v>
      </c>
      <c r="E5" s="149" t="s">
        <v>0</v>
      </c>
      <c r="F5" s="149" t="s">
        <v>0</v>
      </c>
      <c r="G5" s="173">
        <f>'Datos '!G16</f>
        <v>53.2</v>
      </c>
      <c r="H5" s="199">
        <f>'Datos '!G23</f>
        <v>155.5</v>
      </c>
      <c r="I5" s="149" t="s">
        <v>0</v>
      </c>
      <c r="J5" s="149" t="s">
        <v>0</v>
      </c>
      <c r="K5" s="149" t="s">
        <v>0</v>
      </c>
      <c r="L5" s="163" t="s">
        <v>2</v>
      </c>
      <c r="M5" s="163" t="s">
        <v>0</v>
      </c>
      <c r="N5" s="163" t="s">
        <v>0</v>
      </c>
      <c r="O5" s="163" t="s">
        <v>0</v>
      </c>
      <c r="P5" s="163" t="s">
        <v>0</v>
      </c>
      <c r="Q5" s="163" t="s">
        <v>0</v>
      </c>
      <c r="R5" s="163" t="s">
        <v>0</v>
      </c>
      <c r="S5" s="163" t="s">
        <v>0</v>
      </c>
      <c r="T5" s="163" t="s">
        <v>0</v>
      </c>
      <c r="U5" s="163" t="s">
        <v>0</v>
      </c>
      <c r="V5" s="163" t="s">
        <v>0</v>
      </c>
      <c r="W5" s="163" t="s">
        <v>0</v>
      </c>
      <c r="X5" s="163" t="s">
        <v>0</v>
      </c>
      <c r="Y5" s="163" t="s">
        <v>0</v>
      </c>
      <c r="Z5" s="154" t="s">
        <v>0</v>
      </c>
      <c r="AA5" s="163" t="s">
        <v>0</v>
      </c>
      <c r="AB5" s="163" t="s">
        <v>0</v>
      </c>
      <c r="AC5" s="326" t="s">
        <v>0</v>
      </c>
      <c r="AD5" s="138"/>
      <c r="AE5" s="429"/>
      <c r="AF5" s="429"/>
      <c r="AG5" s="429"/>
      <c r="AH5" s="429"/>
      <c r="AI5" s="362">
        <f t="shared" si="0"/>
        <v>50</v>
      </c>
      <c r="AJ5" s="21"/>
      <c r="AK5" s="138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</row>
    <row r="6" spans="1:48" ht="16" customHeight="1">
      <c r="A6" s="138"/>
      <c r="B6" s="150" t="s">
        <v>0</v>
      </c>
      <c r="C6" s="148"/>
      <c r="D6" s="151" t="s">
        <v>0</v>
      </c>
      <c r="E6" s="151" t="s">
        <v>0</v>
      </c>
      <c r="F6" s="151" t="s">
        <v>0</v>
      </c>
      <c r="G6" s="174">
        <f>'Datos '!G16</f>
        <v>53.2</v>
      </c>
      <c r="H6" s="201">
        <f>'Datos '!G23</f>
        <v>155.5</v>
      </c>
      <c r="I6" s="151" t="s">
        <v>0</v>
      </c>
      <c r="J6" s="234" t="s">
        <v>0</v>
      </c>
      <c r="K6" s="153" t="s">
        <v>0</v>
      </c>
      <c r="L6" s="153" t="s">
        <v>0</v>
      </c>
      <c r="M6" s="153" t="s">
        <v>0</v>
      </c>
      <c r="N6" s="153" t="s">
        <v>0</v>
      </c>
      <c r="O6" s="153" t="s">
        <v>0</v>
      </c>
      <c r="P6" s="153" t="s">
        <v>0</v>
      </c>
      <c r="Q6" s="153" t="s">
        <v>0</v>
      </c>
      <c r="R6" s="153" t="s">
        <v>0</v>
      </c>
      <c r="S6" s="153" t="s">
        <v>0</v>
      </c>
      <c r="T6" s="153" t="s">
        <v>0</v>
      </c>
      <c r="U6" s="153" t="s">
        <v>0</v>
      </c>
      <c r="V6" s="153" t="s">
        <v>0</v>
      </c>
      <c r="W6" s="153" t="s">
        <v>0</v>
      </c>
      <c r="X6" s="153" t="s">
        <v>0</v>
      </c>
      <c r="Y6" s="153" t="s">
        <v>0</v>
      </c>
      <c r="Z6" s="156" t="s">
        <v>0</v>
      </c>
      <c r="AA6" s="153" t="s">
        <v>0</v>
      </c>
      <c r="AB6" s="153" t="s">
        <v>0</v>
      </c>
      <c r="AC6" s="327" t="s">
        <v>0</v>
      </c>
      <c r="AD6" s="138"/>
      <c r="AE6" s="430"/>
      <c r="AF6" s="430"/>
      <c r="AG6" s="430"/>
      <c r="AH6" s="343"/>
      <c r="AI6" s="362">
        <f t="shared" si="0"/>
        <v>50</v>
      </c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</row>
    <row r="7" spans="1:48" ht="16" customHeight="1">
      <c r="A7" s="138"/>
      <c r="B7" s="147" t="s">
        <v>0</v>
      </c>
      <c r="C7" s="154" t="s">
        <v>0</v>
      </c>
      <c r="D7" s="154" t="s">
        <v>0</v>
      </c>
      <c r="E7" s="154" t="s">
        <v>0</v>
      </c>
      <c r="F7" s="157" t="s">
        <v>0</v>
      </c>
      <c r="G7" s="175">
        <f>'Datos '!G9</f>
        <v>102.6</v>
      </c>
      <c r="H7" s="203">
        <f>'Datos '!G30</f>
        <v>22.5</v>
      </c>
      <c r="I7" s="204">
        <f>'Datos '!G15</f>
        <v>72.099999999999994</v>
      </c>
      <c r="J7" s="157" t="s">
        <v>0</v>
      </c>
      <c r="K7" s="235">
        <f>'Datos '!G20</f>
        <v>29.8</v>
      </c>
      <c r="L7" s="157" t="s">
        <v>0</v>
      </c>
      <c r="M7" s="157" t="s">
        <v>0</v>
      </c>
      <c r="N7" s="222" t="s">
        <v>0</v>
      </c>
      <c r="O7" s="298" t="s">
        <v>0</v>
      </c>
      <c r="P7" s="299" t="s">
        <v>0</v>
      </c>
      <c r="Q7" s="299" t="s">
        <v>0</v>
      </c>
      <c r="R7" s="299" t="s">
        <v>0</v>
      </c>
      <c r="S7" s="299" t="s">
        <v>0</v>
      </c>
      <c r="T7" s="299" t="s">
        <v>0</v>
      </c>
      <c r="U7" s="299" t="s">
        <v>0</v>
      </c>
      <c r="V7" s="299" t="s">
        <v>0</v>
      </c>
      <c r="W7" s="157" t="s">
        <v>0</v>
      </c>
      <c r="X7" s="313" t="s">
        <v>0</v>
      </c>
      <c r="Y7" s="313" t="s">
        <v>0</v>
      </c>
      <c r="Z7" s="148" t="s">
        <v>0</v>
      </c>
      <c r="AA7" s="157" t="s">
        <v>0</v>
      </c>
      <c r="AB7" s="154" t="s">
        <v>0</v>
      </c>
      <c r="AC7" s="326" t="s">
        <v>0</v>
      </c>
      <c r="AD7" s="138"/>
      <c r="AE7" s="404" t="str">
        <f>VLOOKUP('(с)'!C140,'(с)'!A141:C152,3,0)</f>
        <v>Max (Provincia de Buenos Aires)</v>
      </c>
      <c r="AF7" s="405"/>
      <c r="AG7" s="405"/>
      <c r="AH7" s="406"/>
      <c r="AI7" s="362">
        <f t="shared" si="0"/>
        <v>50</v>
      </c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</row>
    <row r="8" spans="1:48" ht="16" customHeight="1">
      <c r="A8" s="138"/>
      <c r="B8" s="152" t="s">
        <v>0</v>
      </c>
      <c r="C8" s="155" t="s">
        <v>0</v>
      </c>
      <c r="D8" s="155" t="s">
        <v>0</v>
      </c>
      <c r="E8" s="155" t="s">
        <v>0</v>
      </c>
      <c r="F8" s="155" t="s">
        <v>0</v>
      </c>
      <c r="G8" s="174">
        <f>'Datos '!G9</f>
        <v>102.6</v>
      </c>
      <c r="H8" s="151">
        <f>'Datos '!G30</f>
        <v>22.5</v>
      </c>
      <c r="I8" s="201">
        <f>'Datos '!G15</f>
        <v>72.099999999999994</v>
      </c>
      <c r="J8" s="155" t="s">
        <v>0</v>
      </c>
      <c r="K8" s="191">
        <f>'Datos '!G20</f>
        <v>29.8</v>
      </c>
      <c r="L8" s="155" t="s">
        <v>0</v>
      </c>
      <c r="M8" s="155" t="s">
        <v>0</v>
      </c>
      <c r="N8" s="268" t="s">
        <v>0</v>
      </c>
      <c r="O8" s="151" t="s">
        <v>0</v>
      </c>
      <c r="P8" s="299" t="s">
        <v>0</v>
      </c>
      <c r="Q8" s="299" t="s">
        <v>0</v>
      </c>
      <c r="R8" s="299" t="s">
        <v>0</v>
      </c>
      <c r="S8" s="299" t="s">
        <v>0</v>
      </c>
      <c r="T8" s="299" t="s">
        <v>0</v>
      </c>
      <c r="U8" s="299" t="s">
        <v>0</v>
      </c>
      <c r="V8" s="299" t="s">
        <v>0</v>
      </c>
      <c r="W8" s="314" t="s">
        <v>0</v>
      </c>
      <c r="X8" s="151" t="s">
        <v>0</v>
      </c>
      <c r="Y8" s="151" t="s">
        <v>0</v>
      </c>
      <c r="Z8" s="148" t="s">
        <v>0</v>
      </c>
      <c r="AA8" s="155" t="s">
        <v>0</v>
      </c>
      <c r="AB8" s="156" t="s">
        <v>0</v>
      </c>
      <c r="AC8" s="327" t="s">
        <v>0</v>
      </c>
      <c r="AD8" s="138"/>
      <c r="AE8" s="407"/>
      <c r="AF8" s="408"/>
      <c r="AG8" s="408"/>
      <c r="AH8" s="409"/>
      <c r="AI8" s="362">
        <f t="shared" si="0"/>
        <v>50</v>
      </c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</row>
    <row r="9" spans="1:48" ht="16" customHeight="1">
      <c r="A9" s="138"/>
      <c r="B9" s="147" t="s">
        <v>0</v>
      </c>
      <c r="C9" s="157" t="s">
        <v>0</v>
      </c>
      <c r="D9" s="148"/>
      <c r="E9" s="176" t="s">
        <v>0</v>
      </c>
      <c r="F9" s="177" t="s">
        <v>0</v>
      </c>
      <c r="G9" s="178">
        <f>'Datos '!G18</f>
        <v>89.7</v>
      </c>
      <c r="H9" s="206">
        <f>'Datos '!G28</f>
        <v>136.4</v>
      </c>
      <c r="I9" s="207">
        <f>'Datos '!G10</f>
        <v>99.6</v>
      </c>
      <c r="J9" s="236">
        <f>'Datos '!G13</f>
        <v>88.2</v>
      </c>
      <c r="K9" s="238" t="s">
        <v>0</v>
      </c>
      <c r="L9" s="269" t="s">
        <v>0</v>
      </c>
      <c r="M9" s="269" t="s">
        <v>0</v>
      </c>
      <c r="N9" s="270" t="s">
        <v>0</v>
      </c>
      <c r="O9" s="270" t="s">
        <v>0</v>
      </c>
      <c r="P9" s="299" t="s">
        <v>0</v>
      </c>
      <c r="Q9" s="299" t="s">
        <v>0</v>
      </c>
      <c r="R9" s="299" t="s">
        <v>0</v>
      </c>
      <c r="S9" s="299" t="s">
        <v>0</v>
      </c>
      <c r="T9" s="299" t="s">
        <v>0</v>
      </c>
      <c r="U9" s="299" t="s">
        <v>0</v>
      </c>
      <c r="V9" s="299" t="s">
        <v>0</v>
      </c>
      <c r="W9" s="316" t="s">
        <v>0</v>
      </c>
      <c r="X9" s="317" t="s">
        <v>0</v>
      </c>
      <c r="Y9" s="317" t="s">
        <v>0</v>
      </c>
      <c r="Z9" s="157" t="s">
        <v>0</v>
      </c>
      <c r="AA9" s="157" t="s">
        <v>0</v>
      </c>
      <c r="AB9" s="154" t="s">
        <v>0</v>
      </c>
      <c r="AC9" s="326" t="s">
        <v>0</v>
      </c>
      <c r="AD9" s="138"/>
      <c r="AE9" s="410"/>
      <c r="AF9" s="411"/>
      <c r="AG9" s="411"/>
      <c r="AH9" s="412"/>
      <c r="AI9" s="362">
        <f t="shared" si="0"/>
        <v>50</v>
      </c>
      <c r="AJ9" s="363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</row>
    <row r="10" spans="1:48" ht="16" customHeight="1">
      <c r="A10" s="138"/>
      <c r="B10" s="152" t="s">
        <v>0</v>
      </c>
      <c r="C10" s="155" t="s">
        <v>0</v>
      </c>
      <c r="D10" s="148"/>
      <c r="E10" s="151" t="s">
        <v>0</v>
      </c>
      <c r="F10" s="151" t="s">
        <v>0</v>
      </c>
      <c r="G10" s="174">
        <f>'Datos '!G18</f>
        <v>89.7</v>
      </c>
      <c r="H10" s="151">
        <f>'Datos '!G28</f>
        <v>136.4</v>
      </c>
      <c r="I10" s="151">
        <f>'Datos '!G10</f>
        <v>99.6</v>
      </c>
      <c r="J10" s="201">
        <f>'Datos '!G13</f>
        <v>88.2</v>
      </c>
      <c r="K10" s="151" t="s">
        <v>0</v>
      </c>
      <c r="L10" s="151" t="s">
        <v>0</v>
      </c>
      <c r="M10" s="151" t="s">
        <v>0</v>
      </c>
      <c r="N10" s="151" t="s">
        <v>0</v>
      </c>
      <c r="O10" s="151" t="s">
        <v>0</v>
      </c>
      <c r="P10" s="299" t="s">
        <v>0</v>
      </c>
      <c r="Q10" s="299" t="s">
        <v>0</v>
      </c>
      <c r="R10" s="299" t="s">
        <v>0</v>
      </c>
      <c r="S10" s="299" t="s">
        <v>0</v>
      </c>
      <c r="T10" s="299" t="s">
        <v>0</v>
      </c>
      <c r="U10" s="299" t="s">
        <v>0</v>
      </c>
      <c r="V10" s="299" t="s">
        <v>0</v>
      </c>
      <c r="W10" s="151" t="s">
        <v>0</v>
      </c>
      <c r="X10" s="151" t="s">
        <v>0</v>
      </c>
      <c r="Y10" s="151" t="s">
        <v>0</v>
      </c>
      <c r="Z10" s="155" t="s">
        <v>0</v>
      </c>
      <c r="AA10" s="155" t="s">
        <v>0</v>
      </c>
      <c r="AB10" s="156" t="s">
        <v>0</v>
      </c>
      <c r="AC10" s="327" t="s">
        <v>0</v>
      </c>
      <c r="AD10" s="138"/>
      <c r="AE10" s="413">
        <f>INDEX('(с)'!D141:D152,'(с)'!C140,1)</f>
        <v>307.60000000000002</v>
      </c>
      <c r="AF10" s="414"/>
      <c r="AG10" s="414"/>
      <c r="AH10" s="415"/>
      <c r="AI10" s="362">
        <f t="shared" si="0"/>
        <v>50</v>
      </c>
      <c r="AJ10" s="364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</row>
    <row r="11" spans="1:48" ht="16" customHeight="1">
      <c r="A11" s="138"/>
      <c r="B11" s="147" t="s">
        <v>0</v>
      </c>
      <c r="C11" s="157" t="s">
        <v>0</v>
      </c>
      <c r="D11" s="157" t="s">
        <v>0</v>
      </c>
      <c r="E11" s="157" t="s">
        <v>0</v>
      </c>
      <c r="F11" s="179">
        <f>'Datos '!G24</f>
        <v>89.7</v>
      </c>
      <c r="G11" s="181">
        <f>'Datos '!G25</f>
        <v>76.7</v>
      </c>
      <c r="H11" s="209">
        <f>'Datos '!G12</f>
        <v>165.3</v>
      </c>
      <c r="I11" s="211">
        <f>'Datos '!G27</f>
        <v>133</v>
      </c>
      <c r="J11" s="240">
        <f>'Datos '!G14</f>
        <v>78.8</v>
      </c>
      <c r="K11" s="242" t="s">
        <v>0</v>
      </c>
      <c r="L11" s="148" t="s">
        <v>0</v>
      </c>
      <c r="M11" s="271" t="s">
        <v>0</v>
      </c>
      <c r="N11" s="272" t="s">
        <v>0</v>
      </c>
      <c r="O11" s="272" t="s">
        <v>0</v>
      </c>
      <c r="P11" s="299" t="s">
        <v>0</v>
      </c>
      <c r="Q11" s="299" t="s">
        <v>0</v>
      </c>
      <c r="R11" s="299" t="s">
        <v>0</v>
      </c>
      <c r="S11" s="299" t="s">
        <v>0</v>
      </c>
      <c r="T11" s="299" t="s">
        <v>0</v>
      </c>
      <c r="U11" s="299" t="s">
        <v>0</v>
      </c>
      <c r="V11" s="299" t="s">
        <v>0</v>
      </c>
      <c r="W11" s="318" t="s">
        <v>0</v>
      </c>
      <c r="X11" s="319" t="s">
        <v>0</v>
      </c>
      <c r="Y11" s="319" t="s">
        <v>0</v>
      </c>
      <c r="Z11" s="157" t="s">
        <v>0</v>
      </c>
      <c r="AA11" s="157" t="s">
        <v>0</v>
      </c>
      <c r="AB11" s="157" t="s">
        <v>0</v>
      </c>
      <c r="AC11" s="326" t="s">
        <v>0</v>
      </c>
      <c r="AD11" s="138"/>
      <c r="AE11" s="419"/>
      <c r="AF11" s="420"/>
      <c r="AG11" s="420"/>
      <c r="AH11" s="421"/>
      <c r="AI11" s="362">
        <f t="shared" si="0"/>
        <v>50</v>
      </c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</row>
    <row r="12" spans="1:48" ht="16" customHeight="1">
      <c r="A12" s="138"/>
      <c r="B12" s="152" t="s">
        <v>0</v>
      </c>
      <c r="C12" s="156" t="s">
        <v>0</v>
      </c>
      <c r="D12" s="155" t="s">
        <v>0</v>
      </c>
      <c r="E12" s="155" t="s">
        <v>0</v>
      </c>
      <c r="F12" s="182">
        <f>'Datos '!G24</f>
        <v>89.7</v>
      </c>
      <c r="G12" s="151">
        <f>'Datos '!G25</f>
        <v>76.7</v>
      </c>
      <c r="H12" s="151">
        <f>'Datos '!G12</f>
        <v>165.3</v>
      </c>
      <c r="I12" s="151">
        <f>'Datos '!G27</f>
        <v>133</v>
      </c>
      <c r="J12" s="201">
        <f>'Datos '!G14</f>
        <v>78.8</v>
      </c>
      <c r="K12" s="151" t="s">
        <v>0</v>
      </c>
      <c r="L12" s="148" t="s">
        <v>0</v>
      </c>
      <c r="M12" s="151" t="s">
        <v>0</v>
      </c>
      <c r="N12" s="151" t="s">
        <v>0</v>
      </c>
      <c r="O12" s="151" t="s">
        <v>0</v>
      </c>
      <c r="P12" s="151" t="s">
        <v>0</v>
      </c>
      <c r="Q12" s="151" t="s">
        <v>0</v>
      </c>
      <c r="R12" s="148" t="s">
        <v>0</v>
      </c>
      <c r="S12" s="151" t="s">
        <v>0</v>
      </c>
      <c r="T12" s="148" t="s">
        <v>0</v>
      </c>
      <c r="U12" s="151" t="s">
        <v>0</v>
      </c>
      <c r="V12" s="148" t="s">
        <v>0</v>
      </c>
      <c r="W12" s="151" t="s">
        <v>0</v>
      </c>
      <c r="X12" s="151" t="s">
        <v>0</v>
      </c>
      <c r="Y12" s="151" t="s">
        <v>0</v>
      </c>
      <c r="Z12" s="155" t="s">
        <v>0</v>
      </c>
      <c r="AA12" s="162" t="s">
        <v>0</v>
      </c>
      <c r="AB12" s="156" t="s">
        <v>0</v>
      </c>
      <c r="AC12" s="327" t="s">
        <v>0</v>
      </c>
      <c r="AD12" s="138"/>
      <c r="AE12" s="21"/>
      <c r="AF12" s="21"/>
      <c r="AG12" s="21"/>
      <c r="AH12" s="21"/>
      <c r="AI12" s="362">
        <f t="shared" si="0"/>
        <v>50</v>
      </c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</row>
    <row r="13" spans="1:48" ht="16" customHeight="1">
      <c r="A13" s="138"/>
      <c r="B13" s="158" t="s">
        <v>0</v>
      </c>
      <c r="C13" s="148"/>
      <c r="D13" s="149" t="s">
        <v>0</v>
      </c>
      <c r="E13" s="149" t="s">
        <v>0</v>
      </c>
      <c r="F13" s="183" t="s">
        <v>0</v>
      </c>
      <c r="G13" s="184">
        <f>'Datos '!G19</f>
        <v>148.80000000000001</v>
      </c>
      <c r="H13" s="213">
        <f>'Datos '!G17</f>
        <v>143.4</v>
      </c>
      <c r="I13" s="215">
        <f>'Datos '!G8</f>
        <v>307.60000000000002</v>
      </c>
      <c r="J13" s="244">
        <f>'Datos '!G7</f>
        <v>0.20200000000000001</v>
      </c>
      <c r="K13" s="246" t="s">
        <v>0</v>
      </c>
      <c r="L13" s="273" t="s">
        <v>0</v>
      </c>
      <c r="M13" s="273" t="s">
        <v>0</v>
      </c>
      <c r="N13" s="274" t="s">
        <v>0</v>
      </c>
      <c r="O13" s="274" t="s">
        <v>0</v>
      </c>
      <c r="P13" s="300" t="s">
        <v>0</v>
      </c>
      <c r="Q13" s="300" t="s">
        <v>0</v>
      </c>
      <c r="R13" s="301" t="s">
        <v>0</v>
      </c>
      <c r="S13" s="301" t="s">
        <v>0</v>
      </c>
      <c r="T13" s="305" t="s">
        <v>0</v>
      </c>
      <c r="U13" s="305" t="s">
        <v>0</v>
      </c>
      <c r="V13" s="306" t="s">
        <v>0</v>
      </c>
      <c r="W13" s="306" t="s">
        <v>0</v>
      </c>
      <c r="X13" s="148" t="s">
        <v>0</v>
      </c>
      <c r="Y13" s="320" t="s">
        <v>0</v>
      </c>
      <c r="Z13" s="148" t="s">
        <v>0</v>
      </c>
      <c r="AA13" s="157" t="s">
        <v>0</v>
      </c>
      <c r="AB13" s="328" t="s">
        <v>0</v>
      </c>
      <c r="AC13" s="326" t="s">
        <v>0</v>
      </c>
      <c r="AD13" s="138"/>
      <c r="AE13" s="21"/>
      <c r="AF13" s="21"/>
      <c r="AG13" s="21"/>
      <c r="AH13" s="21"/>
      <c r="AI13" s="362">
        <f t="shared" si="0"/>
        <v>50</v>
      </c>
      <c r="AJ13" s="21"/>
      <c r="AK13" s="21"/>
      <c r="AL13" s="21"/>
      <c r="AM13" s="21"/>
      <c r="AN13" s="138"/>
      <c r="AO13" s="138"/>
      <c r="AP13" s="138"/>
      <c r="AQ13" s="138"/>
      <c r="AR13" s="138"/>
      <c r="AS13" s="138"/>
      <c r="AT13" s="138"/>
      <c r="AU13" s="138"/>
      <c r="AV13" s="138"/>
    </row>
    <row r="14" spans="1:48" ht="16" customHeight="1">
      <c r="A14" s="138"/>
      <c r="B14" s="159" t="s">
        <v>0</v>
      </c>
      <c r="D14" s="151" t="s">
        <v>0</v>
      </c>
      <c r="E14" s="151" t="s">
        <v>0</v>
      </c>
      <c r="F14" s="151" t="s">
        <v>0</v>
      </c>
      <c r="G14" s="174">
        <f>'Datos '!G19</f>
        <v>148.80000000000001</v>
      </c>
      <c r="H14" s="151">
        <f>'Datos '!G17</f>
        <v>143.4</v>
      </c>
      <c r="I14" s="216">
        <f>'Datos '!G8</f>
        <v>307.60000000000002</v>
      </c>
      <c r="J14" s="221">
        <f>'Datos '!G7</f>
        <v>0.20200000000000001</v>
      </c>
      <c r="K14" s="151" t="s">
        <v>0</v>
      </c>
      <c r="L14" s="151" t="s">
        <v>0</v>
      </c>
      <c r="M14" s="151" t="s">
        <v>0</v>
      </c>
      <c r="N14" s="151" t="s">
        <v>0</v>
      </c>
      <c r="O14" s="151" t="s">
        <v>0</v>
      </c>
      <c r="P14" s="151" t="s">
        <v>0</v>
      </c>
      <c r="Q14" s="151" t="s">
        <v>0</v>
      </c>
      <c r="R14" s="151" t="s">
        <v>0</v>
      </c>
      <c r="S14" s="151" t="s">
        <v>0</v>
      </c>
      <c r="T14" s="151" t="s">
        <v>0</v>
      </c>
      <c r="U14" s="151" t="s">
        <v>0</v>
      </c>
      <c r="V14" s="151" t="s">
        <v>0</v>
      </c>
      <c r="W14" s="151" t="s">
        <v>0</v>
      </c>
      <c r="X14" s="148" t="s">
        <v>0</v>
      </c>
      <c r="Y14" s="151" t="s">
        <v>0</v>
      </c>
      <c r="Z14" s="148" t="s">
        <v>0</v>
      </c>
      <c r="AA14" s="155" t="s">
        <v>0</v>
      </c>
      <c r="AB14" s="151" t="s">
        <v>0</v>
      </c>
      <c r="AC14" s="327" t="s">
        <v>0</v>
      </c>
      <c r="AD14" s="138"/>
      <c r="AE14" s="21"/>
      <c r="AF14" s="21"/>
      <c r="AG14" s="21"/>
      <c r="AH14" s="21"/>
      <c r="AI14" s="362">
        <f t="shared" si="0"/>
        <v>50</v>
      </c>
      <c r="AJ14" s="21"/>
      <c r="AK14" s="21"/>
      <c r="AL14" s="21"/>
      <c r="AM14" s="21"/>
      <c r="AN14" s="138"/>
      <c r="AO14" s="138"/>
      <c r="AP14" s="138"/>
      <c r="AQ14" s="138"/>
      <c r="AR14" s="138"/>
      <c r="AS14" s="138"/>
      <c r="AT14" s="138"/>
      <c r="AU14" s="138"/>
      <c r="AV14" s="138"/>
    </row>
    <row r="15" spans="1:48" ht="16" customHeight="1">
      <c r="A15" s="138"/>
      <c r="B15" s="147" t="s">
        <v>0</v>
      </c>
      <c r="C15" s="154" t="s">
        <v>0</v>
      </c>
      <c r="D15" s="149" t="s">
        <v>0</v>
      </c>
      <c r="E15" s="149" t="s">
        <v>0</v>
      </c>
      <c r="F15" s="185" t="s">
        <v>0</v>
      </c>
      <c r="G15" s="186">
        <f>'Datos '!G21</f>
        <v>94.1</v>
      </c>
      <c r="H15" s="218">
        <f>'Datos '!G22</f>
        <v>203</v>
      </c>
      <c r="I15" s="220" t="s">
        <v>0</v>
      </c>
      <c r="J15" s="247" t="s">
        <v>0</v>
      </c>
      <c r="K15" s="248" t="s">
        <v>0</v>
      </c>
      <c r="L15" s="275" t="s">
        <v>0</v>
      </c>
      <c r="M15" s="275" t="s">
        <v>0</v>
      </c>
      <c r="N15" s="276" t="s">
        <v>0</v>
      </c>
      <c r="O15" s="276" t="s">
        <v>0</v>
      </c>
      <c r="P15" s="302" t="s">
        <v>0</v>
      </c>
      <c r="Q15" s="302" t="s">
        <v>0</v>
      </c>
      <c r="R15" s="303" t="s">
        <v>0</v>
      </c>
      <c r="S15" s="303" t="s">
        <v>0</v>
      </c>
      <c r="T15" s="148" t="s">
        <v>0</v>
      </c>
      <c r="U15" s="307" t="s">
        <v>0</v>
      </c>
      <c r="V15" s="308" t="s">
        <v>0</v>
      </c>
      <c r="W15" s="308" t="s">
        <v>0</v>
      </c>
      <c r="X15" s="157" t="s">
        <v>0</v>
      </c>
      <c r="Y15" s="157" t="s">
        <v>0</v>
      </c>
      <c r="Z15" s="321" t="s">
        <v>0</v>
      </c>
      <c r="AA15" s="157" t="s">
        <v>0</v>
      </c>
      <c r="AB15" s="157" t="s">
        <v>0</v>
      </c>
      <c r="AC15" s="326" t="s">
        <v>0</v>
      </c>
      <c r="AD15" s="138"/>
      <c r="AE15" s="336"/>
      <c r="AF15" s="337"/>
      <c r="AG15" s="337"/>
      <c r="AH15" s="337"/>
      <c r="AI15" s="362">
        <f t="shared" si="0"/>
        <v>50</v>
      </c>
      <c r="AJ15" s="21"/>
      <c r="AK15" s="21"/>
      <c r="AL15" s="21"/>
      <c r="AM15" s="21"/>
      <c r="AN15" s="138"/>
      <c r="AO15" s="138"/>
      <c r="AP15" s="138"/>
      <c r="AQ15" s="138"/>
      <c r="AR15" s="138"/>
      <c r="AS15" s="138"/>
      <c r="AT15" s="138"/>
      <c r="AU15" s="138"/>
      <c r="AV15" s="138"/>
    </row>
    <row r="16" spans="1:48" ht="16" customHeight="1">
      <c r="A16" s="138"/>
      <c r="B16" s="161" t="s">
        <v>0</v>
      </c>
      <c r="C16" s="162" t="s">
        <v>0</v>
      </c>
      <c r="D16" s="151" t="s">
        <v>0</v>
      </c>
      <c r="E16" s="151" t="s">
        <v>0</v>
      </c>
      <c r="F16" s="151" t="s">
        <v>0</v>
      </c>
      <c r="G16" s="174">
        <f>'Datos '!G21</f>
        <v>94.1</v>
      </c>
      <c r="H16" s="221">
        <f>'Datos '!G22</f>
        <v>203</v>
      </c>
      <c r="I16" s="151" t="s">
        <v>0</v>
      </c>
      <c r="J16" s="151" t="s">
        <v>0</v>
      </c>
      <c r="K16" s="151" t="s">
        <v>0</v>
      </c>
      <c r="L16" s="151" t="s">
        <v>2</v>
      </c>
      <c r="M16" s="151" t="s">
        <v>0</v>
      </c>
      <c r="N16" s="151" t="s">
        <v>0</v>
      </c>
      <c r="O16" s="151" t="s">
        <v>0</v>
      </c>
      <c r="P16" s="151" t="s">
        <v>0</v>
      </c>
      <c r="Q16" s="151" t="s">
        <v>0</v>
      </c>
      <c r="R16" s="151" t="s">
        <v>0</v>
      </c>
      <c r="S16" s="151" t="s">
        <v>0</v>
      </c>
      <c r="T16" s="148" t="s">
        <v>0</v>
      </c>
      <c r="U16" s="151" t="s">
        <v>0</v>
      </c>
      <c r="V16" s="151" t="s">
        <v>0</v>
      </c>
      <c r="W16" s="151" t="s">
        <v>0</v>
      </c>
      <c r="X16" s="155" t="s">
        <v>0</v>
      </c>
      <c r="Y16" s="155" t="s">
        <v>0</v>
      </c>
      <c r="Z16" s="151" t="s">
        <v>0</v>
      </c>
      <c r="AA16" s="155" t="s">
        <v>0</v>
      </c>
      <c r="AB16" s="162" t="s">
        <v>0</v>
      </c>
      <c r="AC16" s="327" t="s">
        <v>0</v>
      </c>
      <c r="AD16" s="138"/>
      <c r="AE16" s="336"/>
      <c r="AF16" s="337"/>
      <c r="AG16" s="337"/>
      <c r="AH16" s="337"/>
      <c r="AI16" s="362">
        <f t="shared" si="0"/>
        <v>50</v>
      </c>
      <c r="AJ16" s="21"/>
      <c r="AK16" s="21"/>
      <c r="AL16" s="21"/>
      <c r="AM16" s="21"/>
      <c r="AN16" s="138"/>
      <c r="AO16" s="138"/>
      <c r="AP16" s="138"/>
      <c r="AQ16" s="138"/>
      <c r="AR16" s="138"/>
      <c r="AS16" s="138"/>
      <c r="AT16" s="138"/>
      <c r="AU16" s="138"/>
      <c r="AV16" s="138"/>
    </row>
    <row r="17" spans="1:48" ht="16" customHeight="1">
      <c r="A17" s="138"/>
      <c r="B17" s="147" t="s">
        <v>0</v>
      </c>
      <c r="C17" s="163" t="s">
        <v>0</v>
      </c>
      <c r="D17" s="149" t="s">
        <v>0</v>
      </c>
      <c r="E17" s="149" t="s">
        <v>0</v>
      </c>
      <c r="F17" s="148" t="s">
        <v>0</v>
      </c>
      <c r="G17" s="188">
        <f>'Datos '!G11</f>
        <v>224.7</v>
      </c>
      <c r="I17" s="224" t="s">
        <v>0</v>
      </c>
      <c r="J17" s="252" t="s">
        <v>0</v>
      </c>
      <c r="K17" s="254" t="s">
        <v>0</v>
      </c>
      <c r="L17" s="279" t="s">
        <v>2</v>
      </c>
      <c r="M17" s="280" t="s">
        <v>0</v>
      </c>
      <c r="N17" s="281" t="s">
        <v>0</v>
      </c>
      <c r="O17" s="281" t="s">
        <v>0</v>
      </c>
      <c r="P17" s="157" t="s">
        <v>0</v>
      </c>
      <c r="Q17" s="157" t="s">
        <v>0</v>
      </c>
      <c r="R17" s="157" t="s">
        <v>0</v>
      </c>
      <c r="S17" s="157" t="s">
        <v>0</v>
      </c>
      <c r="T17" s="309" t="s">
        <v>0</v>
      </c>
      <c r="U17" s="309" t="s">
        <v>0</v>
      </c>
      <c r="V17" s="310" t="s">
        <v>0</v>
      </c>
      <c r="W17" s="310" t="s">
        <v>0</v>
      </c>
      <c r="X17" s="157" t="s">
        <v>0</v>
      </c>
      <c r="Y17" s="157" t="s">
        <v>0</v>
      </c>
      <c r="Z17" s="157" t="s">
        <v>0</v>
      </c>
      <c r="AA17" s="154" t="s">
        <v>0</v>
      </c>
      <c r="AB17" s="154" t="s">
        <v>0</v>
      </c>
      <c r="AC17" s="326" t="s">
        <v>0</v>
      </c>
      <c r="AD17" s="138"/>
      <c r="AE17" s="431" t="str">
        <f>VLOOKUP(INDEX('(с)'!$B$51:$B$135,'(с)'!$A$136,1),'Datos '!$E$7:$F$91,2,0)</f>
        <v>Chubut</v>
      </c>
      <c r="AF17" s="432"/>
      <c r="AG17" s="432"/>
      <c r="AH17" s="433"/>
      <c r="AI17" s="362">
        <f t="shared" si="0"/>
        <v>50</v>
      </c>
      <c r="AJ17" s="21"/>
      <c r="AK17" s="21"/>
      <c r="AL17" s="21"/>
      <c r="AM17" s="21"/>
      <c r="AN17" s="138"/>
      <c r="AO17" s="138"/>
      <c r="AP17" s="138"/>
      <c r="AQ17" s="138"/>
      <c r="AR17" s="138"/>
      <c r="AS17" s="138"/>
      <c r="AT17" s="138"/>
      <c r="AU17" s="138"/>
      <c r="AV17" s="138"/>
    </row>
    <row r="18" spans="1:48" ht="16" customHeight="1">
      <c r="A18" s="138"/>
      <c r="B18" s="161" t="s">
        <v>0</v>
      </c>
      <c r="C18" s="164" t="s">
        <v>0</v>
      </c>
      <c r="D18" s="151" t="s">
        <v>0</v>
      </c>
      <c r="E18" s="151" t="s">
        <v>0</v>
      </c>
      <c r="F18" s="148" t="s">
        <v>0</v>
      </c>
      <c r="G18" s="189">
        <f>'Datos '!G11</f>
        <v>224.7</v>
      </c>
      <c r="I18" s="151" t="s">
        <v>0</v>
      </c>
      <c r="J18" s="151" t="s">
        <v>0</v>
      </c>
      <c r="K18" s="151" t="s">
        <v>0</v>
      </c>
      <c r="L18" s="151" t="s">
        <v>2</v>
      </c>
      <c r="M18" s="280" t="s">
        <v>0</v>
      </c>
      <c r="N18" s="151" t="s">
        <v>0</v>
      </c>
      <c r="O18" s="151" t="s">
        <v>0</v>
      </c>
      <c r="P18" s="155" t="s">
        <v>0</v>
      </c>
      <c r="Q18" s="155" t="s">
        <v>0</v>
      </c>
      <c r="R18" s="155" t="s">
        <v>0</v>
      </c>
      <c r="S18" s="155" t="s">
        <v>0</v>
      </c>
      <c r="T18" s="151" t="s">
        <v>0</v>
      </c>
      <c r="U18" s="151" t="s">
        <v>0</v>
      </c>
      <c r="V18" s="151" t="s">
        <v>0</v>
      </c>
      <c r="W18" s="151" t="s">
        <v>0</v>
      </c>
      <c r="X18" s="155" t="s">
        <v>0</v>
      </c>
      <c r="Y18" s="155" t="s">
        <v>0</v>
      </c>
      <c r="Z18" s="155" t="s">
        <v>0</v>
      </c>
      <c r="AA18" s="162" t="s">
        <v>0</v>
      </c>
      <c r="AB18" s="156" t="s">
        <v>0</v>
      </c>
      <c r="AC18" s="327" t="s">
        <v>0</v>
      </c>
      <c r="AD18" s="138"/>
      <c r="AE18" s="434">
        <f>VLOOKUP(INDEX('(с)'!$B$51:$B$135,'(с)'!$A$136,1),'Datos '!$E$7:$G$91,3,0)</f>
        <v>224.7</v>
      </c>
      <c r="AF18" s="435"/>
      <c r="AG18" s="435"/>
      <c r="AH18" s="345"/>
      <c r="AI18" s="362">
        <f t="shared" si="0"/>
        <v>50</v>
      </c>
      <c r="AJ18" s="21"/>
      <c r="AK18" s="21"/>
      <c r="AL18" s="21"/>
      <c r="AM18" s="21"/>
      <c r="AN18" s="138"/>
      <c r="AO18" s="138"/>
      <c r="AP18" s="138"/>
      <c r="AQ18" s="138"/>
      <c r="AR18" s="138"/>
      <c r="AS18" s="138"/>
      <c r="AT18" s="138"/>
      <c r="AU18" s="138"/>
      <c r="AV18" s="138"/>
    </row>
    <row r="19" spans="1:48" ht="16" customHeight="1">
      <c r="A19" s="138"/>
      <c r="B19" s="147" t="s">
        <v>0</v>
      </c>
      <c r="C19" s="154" t="s">
        <v>0</v>
      </c>
      <c r="D19" s="163" t="s">
        <v>0</v>
      </c>
      <c r="E19" s="163" t="s">
        <v>0</v>
      </c>
      <c r="F19" s="163" t="s">
        <v>0</v>
      </c>
      <c r="G19" s="190">
        <f>'Datos '!G26</f>
        <v>243.94</v>
      </c>
      <c r="I19" s="148" t="s">
        <v>0</v>
      </c>
      <c r="J19" s="148" t="s">
        <v>0</v>
      </c>
      <c r="K19" s="149" t="s">
        <v>0</v>
      </c>
      <c r="L19" s="163" t="s">
        <v>2</v>
      </c>
      <c r="M19" s="283" t="s">
        <v>0</v>
      </c>
      <c r="N19" s="283" t="s">
        <v>0</v>
      </c>
      <c r="O19" s="283" t="s">
        <v>0</v>
      </c>
      <c r="P19" s="283" t="s">
        <v>0</v>
      </c>
      <c r="Q19" s="283" t="s">
        <v>0</v>
      </c>
      <c r="R19" s="283" t="s">
        <v>0</v>
      </c>
      <c r="S19" s="283" t="s">
        <v>0</v>
      </c>
      <c r="T19" s="266" t="s">
        <v>0</v>
      </c>
      <c r="U19" s="266" t="s">
        <v>0</v>
      </c>
      <c r="V19" s="266" t="s">
        <v>0</v>
      </c>
      <c r="W19" s="266" t="s">
        <v>0</v>
      </c>
      <c r="X19" s="266" t="s">
        <v>0</v>
      </c>
      <c r="Y19" s="266" t="s">
        <v>0</v>
      </c>
      <c r="Z19" s="266" t="s">
        <v>0</v>
      </c>
      <c r="AA19" s="266" t="s">
        <v>0</v>
      </c>
      <c r="AB19" s="266" t="s">
        <v>0</v>
      </c>
      <c r="AC19" s="330" t="s">
        <v>0</v>
      </c>
      <c r="AD19" s="138"/>
      <c r="AE19" s="349" t="s">
        <v>3</v>
      </c>
      <c r="AF19" s="436" t="str">
        <f>IF('(с)'!$A$136&gt;24,"",ROMAN(RANK(AE18,'Datos '!G7:G30)))</f>
        <v>III</v>
      </c>
      <c r="AG19" s="436"/>
      <c r="AH19" s="350"/>
      <c r="AI19" s="362">
        <f t="shared" si="0"/>
        <v>50</v>
      </c>
      <c r="AJ19" s="21"/>
      <c r="AK19" s="21"/>
      <c r="AL19" s="21"/>
      <c r="AM19" s="21"/>
      <c r="AN19" s="138"/>
      <c r="AO19" s="138"/>
      <c r="AP19" s="138"/>
      <c r="AQ19" s="138"/>
      <c r="AR19" s="138"/>
      <c r="AS19" s="138"/>
      <c r="AT19" s="138"/>
      <c r="AU19" s="138"/>
      <c r="AV19" s="138"/>
    </row>
    <row r="20" spans="1:48" ht="16" customHeight="1">
      <c r="A20" s="138"/>
      <c r="B20" s="161" t="s">
        <v>0</v>
      </c>
      <c r="C20" s="162" t="s">
        <v>0</v>
      </c>
      <c r="D20" s="164" t="s">
        <v>0</v>
      </c>
      <c r="E20" s="164" t="s">
        <v>0</v>
      </c>
      <c r="F20" s="164" t="s">
        <v>0</v>
      </c>
      <c r="G20" s="191">
        <f>'Datos '!G26</f>
        <v>243.94</v>
      </c>
      <c r="I20" s="148" t="s">
        <v>0</v>
      </c>
      <c r="J20" s="148" t="s">
        <v>0</v>
      </c>
      <c r="K20" s="151" t="s">
        <v>0</v>
      </c>
      <c r="L20" s="201" t="s">
        <v>2</v>
      </c>
      <c r="M20" s="153" t="s">
        <v>0</v>
      </c>
      <c r="N20" s="166" t="s">
        <v>0</v>
      </c>
      <c r="O20" s="166" t="s">
        <v>0</v>
      </c>
      <c r="P20" s="166" t="s">
        <v>0</v>
      </c>
      <c r="Q20" s="166" t="s">
        <v>0</v>
      </c>
      <c r="R20" s="166" t="s">
        <v>0</v>
      </c>
      <c r="S20" s="166" t="s">
        <v>0</v>
      </c>
      <c r="T20" s="437" t="s">
        <v>4</v>
      </c>
      <c r="U20" s="437"/>
      <c r="V20" s="437"/>
      <c r="W20" s="437"/>
      <c r="X20" s="437"/>
      <c r="Y20" s="437"/>
      <c r="Z20" s="437"/>
      <c r="AA20" s="331" t="s">
        <v>0</v>
      </c>
      <c r="AB20" s="331" t="s">
        <v>0</v>
      </c>
      <c r="AC20" s="332" t="s">
        <v>0</v>
      </c>
      <c r="AD20" s="138"/>
      <c r="AE20" s="351" t="s">
        <v>5</v>
      </c>
      <c r="AF20" s="438">
        <f>IF('(с)'!F147=1,AE18/'(с)'!D150,"")</f>
        <v>8.0817977198324523E-2</v>
      </c>
      <c r="AG20" s="438"/>
      <c r="AH20" s="350"/>
      <c r="AI20" s="362">
        <f t="shared" si="0"/>
        <v>50</v>
      </c>
      <c r="AJ20" s="21"/>
      <c r="AK20" s="21"/>
      <c r="AL20" s="21"/>
      <c r="AM20" s="21"/>
      <c r="AN20" s="138"/>
      <c r="AO20" s="138"/>
      <c r="AP20" s="138"/>
      <c r="AQ20" s="138"/>
      <c r="AR20" s="138"/>
      <c r="AS20" s="138"/>
      <c r="AT20" s="138"/>
      <c r="AU20" s="138"/>
      <c r="AV20" s="138"/>
    </row>
    <row r="21" spans="1:48" ht="16" customHeight="1">
      <c r="A21" s="138"/>
      <c r="B21" s="147" t="s">
        <v>0</v>
      </c>
      <c r="C21" s="154" t="s">
        <v>0</v>
      </c>
      <c r="D21" s="149" t="s">
        <v>0</v>
      </c>
      <c r="E21" s="149" t="s">
        <v>0</v>
      </c>
      <c r="F21" s="192" t="s">
        <v>0</v>
      </c>
      <c r="G21" s="194" t="s">
        <v>0</v>
      </c>
      <c r="H21" s="226">
        <f>'Datos '!G29</f>
        <v>21.48</v>
      </c>
      <c r="J21" s="148" t="s">
        <v>0</v>
      </c>
      <c r="K21" s="148" t="s">
        <v>0</v>
      </c>
      <c r="L21" s="286" t="s">
        <v>0</v>
      </c>
      <c r="M21" s="163" t="s">
        <v>0</v>
      </c>
      <c r="N21" s="425" t="str">
        <f>INDEX('(с)'!C120:D128,'(с)'!C119,1)</f>
        <v>x 1</v>
      </c>
      <c r="O21" s="425"/>
      <c r="P21" s="425"/>
      <c r="Q21" s="287" t="s">
        <v>0</v>
      </c>
      <c r="R21" s="426" t="str">
        <f>"Escala continua (centro = percentil. "&amp;AE26&amp;","</f>
        <v>Escala continua (centro = percentil. 50,</v>
      </c>
      <c r="S21" s="426"/>
      <c r="T21" s="426"/>
      <c r="U21" s="426"/>
      <c r="V21" s="426"/>
      <c r="W21" s="426"/>
      <c r="X21" s="426"/>
      <c r="Y21" s="426"/>
      <c r="Z21" s="426"/>
      <c r="AA21" s="426"/>
      <c r="AB21" s="426"/>
      <c r="AC21" s="325" t="s">
        <v>0</v>
      </c>
      <c r="AD21" s="138"/>
      <c r="AE21" s="138"/>
      <c r="AF21" s="138"/>
      <c r="AG21" s="138"/>
      <c r="AH21" s="138"/>
      <c r="AI21" s="362">
        <f t="shared" si="0"/>
        <v>50</v>
      </c>
      <c r="AJ21" s="21"/>
      <c r="AK21" s="365"/>
      <c r="AL21" s="365"/>
      <c r="AM21" s="365"/>
      <c r="AN21" s="138"/>
      <c r="AO21" s="138"/>
      <c r="AP21" s="138"/>
      <c r="AQ21" s="138"/>
      <c r="AR21" s="138"/>
      <c r="AS21" s="138"/>
      <c r="AT21" s="138"/>
      <c r="AU21" s="138"/>
      <c r="AV21" s="138"/>
    </row>
    <row r="22" spans="1:48" ht="16" customHeight="1">
      <c r="A22" s="138"/>
      <c r="B22" s="161" t="s">
        <v>0</v>
      </c>
      <c r="C22" s="162" t="s">
        <v>0</v>
      </c>
      <c r="D22" s="151" t="s">
        <v>0</v>
      </c>
      <c r="E22" s="151" t="s">
        <v>0</v>
      </c>
      <c r="F22" s="151" t="s">
        <v>0</v>
      </c>
      <c r="G22" s="151" t="s">
        <v>0</v>
      </c>
      <c r="H22" s="191">
        <f>'Datos '!G29</f>
        <v>21.48</v>
      </c>
      <c r="J22" s="148" t="s">
        <v>0</v>
      </c>
      <c r="K22" s="148" t="s">
        <v>0</v>
      </c>
      <c r="L22" s="201" t="s">
        <v>0</v>
      </c>
      <c r="M22" s="153" t="s">
        <v>0</v>
      </c>
      <c r="N22" s="427" t="str">
        <f>INDEX('(с)'!C120:D128,'(с)'!C129,1)</f>
        <v>x 1</v>
      </c>
      <c r="O22" s="427"/>
      <c r="P22" s="427"/>
      <c r="Q22" s="288" t="s">
        <v>0</v>
      </c>
      <c r="R22" s="428" t="s">
        <v>6</v>
      </c>
      <c r="S22" s="428"/>
      <c r="T22" s="428"/>
      <c r="U22" s="428"/>
      <c r="V22" s="428"/>
      <c r="W22" s="428"/>
      <c r="X22" s="428"/>
      <c r="Y22" s="428"/>
      <c r="Z22" s="428"/>
      <c r="AA22" s="428"/>
      <c r="AB22" s="428"/>
      <c r="AC22" s="332" t="s">
        <v>0</v>
      </c>
      <c r="AD22" s="138"/>
      <c r="AE22" s="138"/>
      <c r="AF22" s="138"/>
      <c r="AG22" s="138"/>
      <c r="AH22" s="138"/>
      <c r="AI22" s="362">
        <f t="shared" si="0"/>
        <v>50</v>
      </c>
      <c r="AJ22" s="365"/>
      <c r="AK22" s="365"/>
      <c r="AL22" s="365"/>
      <c r="AM22" s="365"/>
      <c r="AN22" s="138"/>
      <c r="AO22" s="138"/>
      <c r="AP22" s="138"/>
      <c r="AQ22" s="138"/>
      <c r="AR22" s="138"/>
      <c r="AS22" s="138"/>
      <c r="AT22" s="138"/>
      <c r="AU22" s="138"/>
      <c r="AV22" s="138"/>
    </row>
    <row r="23" spans="1:48" ht="5.15" customHeight="1">
      <c r="A23" s="138"/>
      <c r="B23" s="152" t="s">
        <v>0</v>
      </c>
      <c r="C23" s="156" t="s">
        <v>0</v>
      </c>
      <c r="D23" s="153" t="s">
        <v>0</v>
      </c>
      <c r="E23" s="153" t="s">
        <v>0</v>
      </c>
      <c r="F23" s="153" t="s">
        <v>0</v>
      </c>
      <c r="G23" s="153" t="s">
        <v>0</v>
      </c>
      <c r="H23" s="153" t="s">
        <v>0</v>
      </c>
      <c r="I23" s="153" t="s">
        <v>0</v>
      </c>
      <c r="J23" s="153" t="s">
        <v>0</v>
      </c>
      <c r="K23" s="153" t="s">
        <v>0</v>
      </c>
      <c r="L23" s="284" t="s">
        <v>0</v>
      </c>
      <c r="M23" s="153" t="s">
        <v>0</v>
      </c>
      <c r="N23" s="288" t="s">
        <v>0</v>
      </c>
      <c r="O23" s="288" t="s">
        <v>0</v>
      </c>
      <c r="P23" s="288" t="s">
        <v>0</v>
      </c>
      <c r="Q23" s="288" t="s">
        <v>0</v>
      </c>
      <c r="R23" s="304" t="s">
        <v>0</v>
      </c>
      <c r="S23" s="304" t="s">
        <v>0</v>
      </c>
      <c r="T23" s="304" t="s">
        <v>0</v>
      </c>
      <c r="U23" s="304" t="s">
        <v>0</v>
      </c>
      <c r="V23" s="304" t="s">
        <v>0</v>
      </c>
      <c r="W23" s="304" t="s">
        <v>0</v>
      </c>
      <c r="X23" s="304" t="s">
        <v>0</v>
      </c>
      <c r="Y23" s="304" t="s">
        <v>0</v>
      </c>
      <c r="Z23" s="304" t="s">
        <v>0</v>
      </c>
      <c r="AA23" s="304" t="s">
        <v>0</v>
      </c>
      <c r="AB23" s="304" t="s">
        <v>0</v>
      </c>
      <c r="AC23" s="332" t="s">
        <v>0</v>
      </c>
      <c r="AD23" s="138"/>
      <c r="AE23" s="138"/>
      <c r="AF23" s="138"/>
      <c r="AG23" s="138"/>
      <c r="AH23" s="138"/>
      <c r="AI23" s="362"/>
      <c r="AJ23" s="365"/>
      <c r="AK23" s="365"/>
      <c r="AL23" s="365"/>
      <c r="AM23" s="365"/>
      <c r="AN23" s="138"/>
      <c r="AO23" s="138"/>
      <c r="AP23" s="138"/>
      <c r="AQ23" s="138"/>
      <c r="AR23" s="138"/>
      <c r="AS23" s="138"/>
      <c r="AT23" s="138"/>
      <c r="AU23" s="138"/>
      <c r="AV23" s="138"/>
    </row>
    <row r="24" spans="1:48" ht="14.4" customHeight="1">
      <c r="A24" s="138"/>
      <c r="B24" s="147" t="s">
        <v>0</v>
      </c>
      <c r="C24" s="163" t="s">
        <v>0</v>
      </c>
      <c r="D24" s="149" t="s">
        <v>0</v>
      </c>
      <c r="E24" s="149" t="s">
        <v>0</v>
      </c>
      <c r="F24" s="148" t="s">
        <v>0</v>
      </c>
      <c r="G24" s="149" t="s">
        <v>0</v>
      </c>
      <c r="H24" s="148" t="s">
        <v>0</v>
      </c>
      <c r="I24" s="229" t="s">
        <v>0</v>
      </c>
      <c r="J24" s="261" t="s">
        <v>0</v>
      </c>
      <c r="K24" s="262" t="s">
        <v>0</v>
      </c>
      <c r="L24" s="286" t="s">
        <v>0</v>
      </c>
      <c r="M24" s="163" t="s">
        <v>0</v>
      </c>
      <c r="N24" s="289" t="s">
        <v>0</v>
      </c>
      <c r="O24" s="289" t="s">
        <v>0</v>
      </c>
      <c r="P24" s="400" t="str">
        <f>TEXT(V24,"# ### ##0,0")&amp;"  "</f>
        <v xml:space="preserve">0,2  </v>
      </c>
      <c r="Q24" s="400"/>
      <c r="R24" s="400"/>
      <c r="S24" s="400"/>
      <c r="T24" s="400"/>
      <c r="U24" s="137" t="s">
        <v>0</v>
      </c>
      <c r="V24" s="312">
        <f>IF(G38&lt;0,G38,IF(V28&lt;D38,V28,D38))</f>
        <v>0.20200000000000001</v>
      </c>
      <c r="W24" s="312" t="s">
        <v>0</v>
      </c>
      <c r="X24" s="368">
        <f>C38</f>
        <v>307.60000000000002</v>
      </c>
      <c r="Y24" s="312" t="s">
        <v>0</v>
      </c>
      <c r="Z24" s="402" t="str">
        <f>"  "&amp;TEXT(X24,"# ### ##0,0")</f>
        <v xml:space="preserve">  307,6</v>
      </c>
      <c r="AA24" s="402"/>
      <c r="AB24" s="402"/>
      <c r="AC24" s="333" t="s">
        <v>0</v>
      </c>
      <c r="AD24" s="138"/>
      <c r="AE24" s="344" t="s">
        <v>7</v>
      </c>
      <c r="AF24" s="354"/>
      <c r="AG24" s="355"/>
      <c r="AH24" s="356"/>
      <c r="AI24" s="362">
        <f>$AE$26</f>
        <v>50</v>
      </c>
      <c r="AJ24" s="366"/>
      <c r="AK24" s="366"/>
      <c r="AL24" s="366"/>
      <c r="AM24" s="366"/>
      <c r="AN24" s="138"/>
      <c r="AO24" s="138"/>
      <c r="AP24" s="138"/>
      <c r="AQ24" s="138"/>
      <c r="AR24" s="138"/>
      <c r="AS24" s="138"/>
      <c r="AT24" s="138"/>
      <c r="AU24" s="138"/>
      <c r="AV24" s="138"/>
    </row>
    <row r="25" spans="1:48" ht="14.4" customHeight="1">
      <c r="A25" s="138"/>
      <c r="B25" s="161" t="s">
        <v>0</v>
      </c>
      <c r="C25" s="164" t="s">
        <v>0</v>
      </c>
      <c r="D25" s="151" t="s">
        <v>0</v>
      </c>
      <c r="E25" s="151" t="s">
        <v>0</v>
      </c>
      <c r="F25" s="148" t="s">
        <v>0</v>
      </c>
      <c r="G25" s="151" t="s">
        <v>0</v>
      </c>
      <c r="H25" s="148" t="s">
        <v>0</v>
      </c>
      <c r="I25" s="151" t="s">
        <v>0</v>
      </c>
      <c r="J25" s="151" t="s">
        <v>0</v>
      </c>
      <c r="K25" s="151" t="s">
        <v>0</v>
      </c>
      <c r="L25" s="290" t="s">
        <v>0</v>
      </c>
      <c r="M25" s="153" t="s">
        <v>0</v>
      </c>
      <c r="N25" s="289" t="s">
        <v>0</v>
      </c>
      <c r="O25" s="289" t="s">
        <v>0</v>
      </c>
      <c r="P25" s="400" t="str">
        <f>TEXT(V25,"# ### ##0,0")&amp;"  "</f>
        <v xml:space="preserve">24,4  </v>
      </c>
      <c r="Q25" s="400"/>
      <c r="R25" s="400"/>
      <c r="S25" s="400"/>
      <c r="T25" s="400"/>
      <c r="U25" s="294" t="s">
        <v>0</v>
      </c>
      <c r="V25" s="312">
        <f>V24+(V28-V24)/4</f>
        <v>24.364000000000001</v>
      </c>
      <c r="W25" s="312" t="s">
        <v>0</v>
      </c>
      <c r="X25" s="312">
        <f>H38</f>
        <v>243.94</v>
      </c>
      <c r="Y25" s="312" t="s">
        <v>0</v>
      </c>
      <c r="Z25" s="402" t="str">
        <f>"  "&amp;TEXT(X25,"# ### ##0,0")</f>
        <v xml:space="preserve">  243,9</v>
      </c>
      <c r="AA25" s="402"/>
      <c r="AB25" s="402"/>
      <c r="AC25" s="333" t="s">
        <v>0</v>
      </c>
      <c r="AD25" s="138"/>
      <c r="AE25" s="357" t="s">
        <v>8</v>
      </c>
      <c r="AF25" s="358"/>
      <c r="AH25" s="359"/>
      <c r="AI25" s="362">
        <f>$AE$26</f>
        <v>50</v>
      </c>
      <c r="AJ25" s="366"/>
      <c r="AK25" s="366"/>
      <c r="AL25" s="366"/>
      <c r="AM25" s="366"/>
      <c r="AN25" s="138"/>
      <c r="AO25" s="138"/>
      <c r="AP25" s="138"/>
      <c r="AQ25" s="138"/>
      <c r="AR25" s="138"/>
      <c r="AS25" s="138"/>
      <c r="AT25" s="138"/>
      <c r="AU25" s="138"/>
      <c r="AV25" s="138"/>
    </row>
    <row r="26" spans="1:48" ht="14.4" customHeight="1">
      <c r="A26" s="138"/>
      <c r="B26" s="147" t="s">
        <v>0</v>
      </c>
      <c r="C26" s="163" t="s">
        <v>0</v>
      </c>
      <c r="D26" s="163" t="s">
        <v>0</v>
      </c>
      <c r="E26" s="163" t="s">
        <v>0</v>
      </c>
      <c r="F26" s="163" t="s">
        <v>0</v>
      </c>
      <c r="G26" s="149" t="s">
        <v>0</v>
      </c>
      <c r="H26" s="148" t="s">
        <v>0</v>
      </c>
      <c r="I26" s="231" t="s">
        <v>0</v>
      </c>
      <c r="J26" s="263" t="s">
        <v>0</v>
      </c>
      <c r="K26" s="149" t="s">
        <v>0</v>
      </c>
      <c r="L26" s="291" t="s">
        <v>0</v>
      </c>
      <c r="M26" s="163" t="s">
        <v>0</v>
      </c>
      <c r="N26" s="289" t="s">
        <v>0</v>
      </c>
      <c r="O26" s="289" t="s">
        <v>0</v>
      </c>
      <c r="P26" s="400" t="str">
        <f>TEXT(V26,"# ### ##0,0")&amp;"  "</f>
        <v xml:space="preserve">48,5  </v>
      </c>
      <c r="Q26" s="400"/>
      <c r="R26" s="400"/>
      <c r="S26" s="400"/>
      <c r="T26" s="400"/>
      <c r="U26" s="294" t="s">
        <v>0</v>
      </c>
      <c r="V26" s="312">
        <f>V24+(V28-V24)/4*2</f>
        <v>48.525999999999996</v>
      </c>
      <c r="W26" s="312" t="s">
        <v>0</v>
      </c>
      <c r="X26" s="312">
        <f>X25-(X25-V28)/4</f>
        <v>207.16749999999999</v>
      </c>
      <c r="Y26" s="312" t="s">
        <v>0</v>
      </c>
      <c r="Z26" s="402" t="str">
        <f>"  "&amp;TEXT(X26,"# ### ##0,0")</f>
        <v xml:space="preserve">  207,2</v>
      </c>
      <c r="AA26" s="402"/>
      <c r="AB26" s="402"/>
      <c r="AC26" s="333" t="s">
        <v>0</v>
      </c>
      <c r="AD26" s="138"/>
      <c r="AE26" s="361">
        <v>50</v>
      </c>
      <c r="AF26" s="423"/>
      <c r="AG26" s="423"/>
      <c r="AH26" s="424"/>
      <c r="AI26" s="362">
        <f>$AE$26</f>
        <v>50</v>
      </c>
      <c r="AJ26" s="21"/>
      <c r="AK26" s="21"/>
      <c r="AL26" s="21"/>
      <c r="AM26" s="21"/>
      <c r="AN26" s="138"/>
      <c r="AO26" s="138"/>
      <c r="AP26" s="138"/>
      <c r="AQ26" s="138"/>
      <c r="AR26" s="138"/>
      <c r="AS26" s="138"/>
      <c r="AT26" s="138"/>
      <c r="AU26" s="138"/>
      <c r="AV26" s="138"/>
    </row>
    <row r="27" spans="1:48" ht="14.4" customHeight="1">
      <c r="A27" s="138"/>
      <c r="B27" s="152" t="s">
        <v>0</v>
      </c>
      <c r="C27" s="153" t="s">
        <v>0</v>
      </c>
      <c r="D27" s="153" t="s">
        <v>0</v>
      </c>
      <c r="E27" s="153" t="s">
        <v>0</v>
      </c>
      <c r="F27" s="153" t="s">
        <v>0</v>
      </c>
      <c r="G27" s="151" t="s">
        <v>0</v>
      </c>
      <c r="H27" s="148" t="s">
        <v>0</v>
      </c>
      <c r="I27" s="151" t="s">
        <v>0</v>
      </c>
      <c r="J27" s="151" t="s">
        <v>0</v>
      </c>
      <c r="K27" s="151" t="s">
        <v>0</v>
      </c>
      <c r="L27" s="284" t="s">
        <v>0</v>
      </c>
      <c r="M27" s="153" t="s">
        <v>0</v>
      </c>
      <c r="N27" s="289" t="s">
        <v>0</v>
      </c>
      <c r="O27" s="289" t="s">
        <v>0</v>
      </c>
      <c r="P27" s="400" t="str">
        <f>TEXT(V27,"# ### ##0,0")&amp;"  "</f>
        <v xml:space="preserve">72,7  </v>
      </c>
      <c r="Q27" s="400"/>
      <c r="R27" s="400"/>
      <c r="S27" s="400"/>
      <c r="T27" s="400"/>
      <c r="U27" s="294" t="s">
        <v>0</v>
      </c>
      <c r="V27" s="312">
        <f>V24+(V28-V24)/4*3</f>
        <v>72.687999999999988</v>
      </c>
      <c r="W27" s="312" t="s">
        <v>0</v>
      </c>
      <c r="X27" s="312">
        <f>X25-(X25-V28)/4*2</f>
        <v>170.39499999999998</v>
      </c>
      <c r="Y27" s="312" t="s">
        <v>0</v>
      </c>
      <c r="Z27" s="402" t="str">
        <f>"  "&amp;TEXT(X27,"# ### ##0,0")</f>
        <v xml:space="preserve">  170,4</v>
      </c>
      <c r="AA27" s="402"/>
      <c r="AB27" s="402"/>
      <c r="AC27" s="333" t="s">
        <v>0</v>
      </c>
      <c r="AD27" s="138"/>
      <c r="AE27" s="138"/>
      <c r="AF27" s="138"/>
      <c r="AG27" s="138"/>
      <c r="AH27" s="138"/>
      <c r="AI27" s="362">
        <f>$AE$26</f>
        <v>50</v>
      </c>
      <c r="AJ27" s="21"/>
      <c r="AK27" s="21"/>
      <c r="AL27" s="21"/>
      <c r="AM27" s="21"/>
      <c r="AN27" s="138"/>
      <c r="AO27" s="138"/>
      <c r="AP27" s="138"/>
      <c r="AQ27" s="138"/>
      <c r="AR27" s="138"/>
      <c r="AS27" s="138"/>
      <c r="AT27" s="138"/>
      <c r="AU27" s="138"/>
      <c r="AV27" s="138"/>
    </row>
    <row r="28" spans="1:48" ht="14.4" customHeight="1">
      <c r="A28" s="138"/>
      <c r="B28" s="144" t="s">
        <v>0</v>
      </c>
      <c r="C28" s="146" t="s">
        <v>0</v>
      </c>
      <c r="D28" s="146" t="s">
        <v>0</v>
      </c>
      <c r="E28" s="146" t="s">
        <v>0</v>
      </c>
      <c r="F28" s="146" t="s">
        <v>0</v>
      </c>
      <c r="G28" s="146" t="s">
        <v>0</v>
      </c>
      <c r="H28" s="146" t="s">
        <v>0</v>
      </c>
      <c r="I28" s="146" t="s">
        <v>0</v>
      </c>
      <c r="J28" s="146" t="s">
        <v>0</v>
      </c>
      <c r="K28" s="146" t="s">
        <v>0</v>
      </c>
      <c r="L28" s="292" t="s">
        <v>0</v>
      </c>
      <c r="M28" s="267" t="s">
        <v>0</v>
      </c>
      <c r="N28" s="289" t="s">
        <v>0</v>
      </c>
      <c r="O28" s="289" t="s">
        <v>0</v>
      </c>
      <c r="P28" s="400" t="str">
        <f>TEXT(V28,"# ### ##0,0")&amp;"  "</f>
        <v xml:space="preserve">96,9  </v>
      </c>
      <c r="Q28" s="400"/>
      <c r="R28" s="400"/>
      <c r="S28" s="400"/>
      <c r="T28" s="400"/>
      <c r="U28" s="294" t="s">
        <v>0</v>
      </c>
      <c r="V28" s="369">
        <f>F38</f>
        <v>96.85</v>
      </c>
      <c r="W28" s="369" t="s">
        <v>0</v>
      </c>
      <c r="X28" s="369">
        <f>X25-(X25-V28)/4*3</f>
        <v>133.6225</v>
      </c>
      <c r="Y28" s="312" t="s">
        <v>0</v>
      </c>
      <c r="Z28" s="402" t="str">
        <f>"  "&amp;TEXT(X28,"# ### ##0,0")</f>
        <v xml:space="preserve">  133,6</v>
      </c>
      <c r="AA28" s="402"/>
      <c r="AB28" s="402"/>
      <c r="AC28" s="333" t="s">
        <v>0</v>
      </c>
      <c r="AD28" s="138"/>
      <c r="AE28" s="422" t="s">
        <v>9</v>
      </c>
      <c r="AF28" s="422"/>
      <c r="AG28" s="422"/>
      <c r="AH28" s="138"/>
      <c r="AI28" s="362">
        <f>$AE$26</f>
        <v>50</v>
      </c>
      <c r="AJ28" s="21"/>
      <c r="AK28" s="21"/>
      <c r="AL28" s="21"/>
      <c r="AM28" s="21"/>
      <c r="AN28" s="138"/>
      <c r="AO28" s="138"/>
      <c r="AP28" s="138"/>
      <c r="AQ28" s="138"/>
      <c r="AR28" s="138"/>
      <c r="AS28" s="138"/>
      <c r="AT28" s="138"/>
      <c r="AU28" s="138"/>
      <c r="AV28" s="138"/>
    </row>
    <row r="29" spans="1:48" ht="2.15" customHeight="1">
      <c r="A29" s="138"/>
      <c r="B29" s="165" t="s">
        <v>0</v>
      </c>
      <c r="C29" s="166" t="s">
        <v>0</v>
      </c>
      <c r="D29" s="166" t="s">
        <v>0</v>
      </c>
      <c r="E29" s="166" t="s">
        <v>0</v>
      </c>
      <c r="F29" s="166" t="s">
        <v>0</v>
      </c>
      <c r="G29" s="166" t="s">
        <v>0</v>
      </c>
      <c r="H29" s="166" t="s">
        <v>0</v>
      </c>
      <c r="I29" s="166" t="s">
        <v>0</v>
      </c>
      <c r="J29" s="166" t="s">
        <v>0</v>
      </c>
      <c r="K29" s="166" t="s">
        <v>0</v>
      </c>
      <c r="L29" s="293" t="s">
        <v>0</v>
      </c>
      <c r="M29" s="294" t="s">
        <v>0</v>
      </c>
      <c r="N29" s="403" t="s">
        <v>0</v>
      </c>
      <c r="O29" s="403"/>
      <c r="P29" s="403"/>
      <c r="Q29" s="403"/>
      <c r="R29" s="403"/>
      <c r="S29" s="403"/>
      <c r="T29" s="403"/>
      <c r="U29" s="295" t="s">
        <v>0</v>
      </c>
      <c r="V29" s="145" t="s">
        <v>0</v>
      </c>
      <c r="W29" s="145" t="s">
        <v>0</v>
      </c>
      <c r="X29" s="145" t="s">
        <v>0</v>
      </c>
      <c r="Y29" s="145" t="s">
        <v>0</v>
      </c>
      <c r="Z29" s="145" t="s">
        <v>0</v>
      </c>
      <c r="AA29" s="145" t="s">
        <v>0</v>
      </c>
      <c r="AB29" s="334" t="s">
        <v>0</v>
      </c>
      <c r="AC29" s="333" t="s">
        <v>0</v>
      </c>
      <c r="AD29" s="138"/>
      <c r="AE29" s="422"/>
      <c r="AF29" s="422"/>
      <c r="AG29" s="422"/>
      <c r="AH29" s="21"/>
      <c r="AI29" s="367"/>
      <c r="AJ29" s="21"/>
      <c r="AK29" s="21"/>
      <c r="AL29" s="21"/>
      <c r="AM29" s="21"/>
      <c r="AN29" s="138"/>
      <c r="AO29" s="138"/>
      <c r="AP29" s="138"/>
      <c r="AQ29" s="138"/>
      <c r="AR29" s="138"/>
      <c r="AS29" s="138"/>
      <c r="AT29" s="138"/>
      <c r="AU29" s="138"/>
      <c r="AV29" s="138"/>
    </row>
    <row r="30" spans="1:48" ht="9.9" customHeight="1">
      <c r="A30" s="138"/>
      <c r="B30" s="167" t="s">
        <v>0</v>
      </c>
      <c r="C30" s="168" t="s">
        <v>0</v>
      </c>
      <c r="D30" s="168" t="s">
        <v>0</v>
      </c>
      <c r="E30" s="168"/>
      <c r="F30" s="168" t="s">
        <v>0</v>
      </c>
      <c r="G30" s="168" t="s">
        <v>0</v>
      </c>
      <c r="H30" s="168" t="s">
        <v>0</v>
      </c>
      <c r="I30" s="168" t="s">
        <v>0</v>
      </c>
      <c r="J30" s="168" t="s">
        <v>0</v>
      </c>
      <c r="K30" s="168" t="s">
        <v>0</v>
      </c>
      <c r="L30" s="296" t="s">
        <v>0</v>
      </c>
      <c r="M30" s="168" t="s">
        <v>0</v>
      </c>
      <c r="N30" s="297" t="s">
        <v>0</v>
      </c>
      <c r="O30" s="297"/>
      <c r="P30" s="297" t="s">
        <v>0</v>
      </c>
      <c r="Q30" s="297"/>
      <c r="R30" s="297" t="s">
        <v>0</v>
      </c>
      <c r="S30" s="297"/>
      <c r="T30" s="297" t="s">
        <v>0</v>
      </c>
      <c r="U30" s="297"/>
      <c r="V30" s="297" t="s">
        <v>0</v>
      </c>
      <c r="W30" s="297"/>
      <c r="X30" s="297" t="s">
        <v>0</v>
      </c>
      <c r="Y30" s="297"/>
      <c r="Z30" s="297" t="s">
        <v>0</v>
      </c>
      <c r="AA30" s="297" t="s">
        <v>0</v>
      </c>
      <c r="AB30" s="297" t="s">
        <v>0</v>
      </c>
      <c r="AC30" s="335" t="s">
        <v>0</v>
      </c>
      <c r="AD30" s="138"/>
      <c r="AE30" s="422"/>
      <c r="AF30" s="422"/>
      <c r="AG30" s="422"/>
      <c r="AH30" s="138"/>
      <c r="AI30" s="367"/>
      <c r="AJ30" s="21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</row>
    <row r="31" spans="1:48" ht="32.15" customHeight="1">
      <c r="A31" s="138"/>
      <c r="B31" s="169" t="s">
        <v>10</v>
      </c>
      <c r="C31" s="169"/>
      <c r="D31" s="138"/>
      <c r="E31" s="138"/>
      <c r="F31" s="138"/>
      <c r="G31" s="138"/>
      <c r="H31" s="138"/>
      <c r="I31" s="138"/>
      <c r="J31" s="138"/>
      <c r="K31" s="138"/>
      <c r="L31" s="21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367"/>
      <c r="AJ31" s="21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</row>
    <row r="32" spans="1:48" ht="27" customHeight="1">
      <c r="A32" s="138"/>
      <c r="B32" s="169" t="s">
        <v>11</v>
      </c>
      <c r="C32" s="169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21"/>
      <c r="AJ32" s="21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</row>
    <row r="33" spans="1:48" ht="27" customHeight="1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21"/>
      <c r="AJ33" s="21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</row>
    <row r="34" spans="1:48" ht="27" customHeight="1">
      <c r="A34" s="138"/>
      <c r="B34" s="138"/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</row>
    <row r="35" spans="1:48" ht="27" customHeight="1">
      <c r="A35" s="138"/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</row>
    <row r="36" spans="1:48" ht="27" customHeight="1">
      <c r="A36" s="138"/>
      <c r="B36" s="138"/>
      <c r="C36" s="138"/>
      <c r="D36" s="170"/>
      <c r="E36" s="170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</row>
    <row r="37" spans="1:48" ht="27" customHeight="1">
      <c r="A37" s="138"/>
      <c r="B37" s="138"/>
      <c r="C37" s="171" t="s">
        <v>12</v>
      </c>
      <c r="D37" s="172" t="s">
        <v>13</v>
      </c>
      <c r="E37" s="172"/>
      <c r="F37" s="196" t="s">
        <v>14</v>
      </c>
      <c r="G37" s="172" t="s">
        <v>15</v>
      </c>
      <c r="H37" s="171" t="s">
        <v>16</v>
      </c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</row>
    <row r="38" spans="1:48" ht="27" customHeight="1">
      <c r="A38" s="138"/>
      <c r="B38" s="138"/>
      <c r="C38" s="172">
        <f>INDEX('Datos '!$G$1:$G$3,2,1)</f>
        <v>307.60000000000002</v>
      </c>
      <c r="D38" s="172">
        <f>INDEX('Datos '!$G$1:$G$3,1,1)</f>
        <v>0.20200000000000001</v>
      </c>
      <c r="E38" s="172"/>
      <c r="F38" s="172">
        <f>PERCENTILE('Datos '!$G$7:$G$30,$AE$26/100)</f>
        <v>96.85</v>
      </c>
      <c r="G38" s="172">
        <f>'Datos '!G4</f>
        <v>0.20200000000000001</v>
      </c>
      <c r="H38" s="172">
        <f>'Datos '!I2</f>
        <v>243.94</v>
      </c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</row>
    <row r="39" spans="1:48" ht="27" customHeight="1">
      <c r="A39" s="138"/>
      <c r="B39" s="138"/>
      <c r="C39" s="79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</row>
    <row r="40" spans="1:48" ht="27" customHeight="1">
      <c r="A40" s="138"/>
      <c r="B40" s="138"/>
      <c r="C40" s="79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</row>
    <row r="41" spans="1:48" ht="27" customHeight="1">
      <c r="A41" s="138"/>
      <c r="B41" s="138"/>
      <c r="C41" s="79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</row>
    <row r="42" spans="1:48" ht="27" customHeight="1">
      <c r="A42" s="138"/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</row>
  </sheetData>
  <sheetProtection sheet="1" objects="1" scenarios="1"/>
  <mergeCells count="26">
    <mergeCell ref="R22:AB22"/>
    <mergeCell ref="P24:T24"/>
    <mergeCell ref="Z24:AB24"/>
    <mergeCell ref="AE5:AH5"/>
    <mergeCell ref="AE6:AG6"/>
    <mergeCell ref="AE17:AH17"/>
    <mergeCell ref="AE18:AG18"/>
    <mergeCell ref="AF19:AG19"/>
    <mergeCell ref="T20:Z20"/>
    <mergeCell ref="AF20:AG20"/>
    <mergeCell ref="P28:T28"/>
    <mergeCell ref="Z28:AB28"/>
    <mergeCell ref="N29:T29"/>
    <mergeCell ref="AE7:AH9"/>
    <mergeCell ref="AE10:AH11"/>
    <mergeCell ref="AE28:AG30"/>
    <mergeCell ref="P25:T25"/>
    <mergeCell ref="Z25:AB25"/>
    <mergeCell ref="P26:T26"/>
    <mergeCell ref="Z26:AB26"/>
    <mergeCell ref="AF26:AH26"/>
    <mergeCell ref="P27:T27"/>
    <mergeCell ref="Z27:AB27"/>
    <mergeCell ref="N21:P21"/>
    <mergeCell ref="R21:AB21"/>
    <mergeCell ref="N22:P22"/>
  </mergeCells>
  <conditionalFormatting sqref="J5:AB28 I5:I20 I23:I28 F21:H28 F5:G20 H5:H16">
    <cfRule type="cellIs" dxfId="9" priority="2" operator="equal">
      <formula>0</formula>
    </cfRule>
    <cfRule type="colorScale" priority="3">
      <colorScale>
        <cfvo type="num" val="$V$24"/>
        <cfvo type="formula" val="$F$38"/>
        <cfvo type="num" val="$X$25"/>
        <color rgb="FF006A2F"/>
        <color theme="0"/>
        <color rgb="FFD20000"/>
      </colorScale>
    </cfRule>
  </conditionalFormatting>
  <conditionalFormatting sqref="F5:K22 X24">
    <cfRule type="cellIs" dxfId="8" priority="1" operator="equal">
      <formula>$X$24</formula>
    </cfRule>
  </conditionalFormatting>
  <conditionalFormatting sqref="F5:K22">
    <cfRule type="cellIs" dxfId="7" priority="4" stopIfTrue="1" operator="notBetween">
      <formula>$V$26</formula>
      <formula>$X$26</formula>
    </cfRule>
  </conditionalFormatting>
  <dataValidations count="1">
    <dataValidation type="list" allowBlank="1" showInputMessage="1" showErrorMessage="1" sqref="AE26" xr:uid="{00000000-0002-0000-0600-000000000000}">
      <formula1>"5,10,25,50,75,90,95"</formula1>
    </dataValidation>
  </dataValidations>
  <printOptions horizontalCentered="1" verticalCentered="1"/>
  <pageMargins left="0.5" right="0.5" top="0.5" bottom="0.5" header="0.5" footer="0.5"/>
  <pageSetup paperSize="9" scale="115" orientation="landscape" verticalDpi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31777" r:id="rId3" name="Drop Down 2049">
              <controlPr defaultSize="0" print="0" autoLine="0" autoPict="0">
                <anchor moveWithCells="1">
                  <from>
                    <xdr:col>5</xdr:col>
                    <xdr:colOff>19050</xdr:colOff>
                    <xdr:row>30</xdr:row>
                    <xdr:rowOff>69850</xdr:rowOff>
                  </from>
                  <to>
                    <xdr:col>25</xdr:col>
                    <xdr:colOff>31750</xdr:colOff>
                    <xdr:row>30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778" r:id="rId4" name="Drop Down 2050">
              <controlPr defaultSize="0" print="0" autoLine="0" autoPict="0">
                <anchor moveWithCells="1">
                  <from>
                    <xdr:col>30</xdr:col>
                    <xdr:colOff>6350</xdr:colOff>
                    <xdr:row>13</xdr:row>
                    <xdr:rowOff>101600</xdr:rowOff>
                  </from>
                  <to>
                    <xdr:col>33</xdr:col>
                    <xdr:colOff>215900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779" r:id="rId5" name="Drop Down 2051">
              <controlPr defaultSize="0" print="0" autoLine="0" autoPict="0">
                <anchor moveWithCells="1">
                  <from>
                    <xdr:col>5</xdr:col>
                    <xdr:colOff>19050</xdr:colOff>
                    <xdr:row>31</xdr:row>
                    <xdr:rowOff>25400</xdr:rowOff>
                  </from>
                  <to>
                    <xdr:col>25</xdr:col>
                    <xdr:colOff>31750</xdr:colOff>
                    <xdr:row>31</xdr:row>
                    <xdr:rowOff>234950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780" r:id="rId6" name="Drop Down 2052">
              <controlPr defaultSize="0" print="0" autoLine="0" autoPict="0">
                <anchor moveWithCells="1">
                  <from>
                    <xdr:col>25</xdr:col>
                    <xdr:colOff>69850</xdr:colOff>
                    <xdr:row>30</xdr:row>
                    <xdr:rowOff>76200</xdr:rowOff>
                  </from>
                  <to>
                    <xdr:col>27</xdr:col>
                    <xdr:colOff>82550</xdr:colOff>
                    <xdr:row>30</xdr:row>
                    <xdr:rowOff>292100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781" r:id="rId7" name="Drop Down 2053">
              <controlPr defaultSize="0" print="0" autoLine="0" autoPict="0">
                <anchor moveWithCells="1">
                  <from>
                    <xdr:col>25</xdr:col>
                    <xdr:colOff>69850</xdr:colOff>
                    <xdr:row>31</xdr:row>
                    <xdr:rowOff>19050</xdr:rowOff>
                  </from>
                  <to>
                    <xdr:col>27</xdr:col>
                    <xdr:colOff>88900</xdr:colOff>
                    <xdr:row>31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782" r:id="rId8" name="Spinner 2054">
              <controlPr defaultSize="0" print="0" autoPict="0">
                <anchor moveWithCells="1">
                  <from>
                    <xdr:col>27</xdr:col>
                    <xdr:colOff>127000</xdr:colOff>
                    <xdr:row>30</xdr:row>
                    <xdr:rowOff>38100</xdr:rowOff>
                  </from>
                  <to>
                    <xdr:col>29</xdr:col>
                    <xdr:colOff>12700</xdr:colOff>
                    <xdr:row>31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789" r:id="rId9" name="Drop Down 2061">
              <controlPr defaultSize="0" autoLine="0" autoPict="0">
                <anchor moveWithCells="1">
                  <from>
                    <xdr:col>30</xdr:col>
                    <xdr:colOff>0</xdr:colOff>
                    <xdr:row>3</xdr:row>
                    <xdr:rowOff>69850</xdr:rowOff>
                  </from>
                  <to>
                    <xdr:col>33</xdr:col>
                    <xdr:colOff>215900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856" r:id="rId10" name="Drop Down 2055">
              <controlPr defaultSize="0" autoLine="0" autoPict="0">
                <anchor moveWithCells="1">
                  <from>
                    <xdr:col>30</xdr:col>
                    <xdr:colOff>19050</xdr:colOff>
                    <xdr:row>30</xdr:row>
                    <xdr:rowOff>44450</xdr:rowOff>
                  </from>
                  <to>
                    <xdr:col>34</xdr:col>
                    <xdr:colOff>50800</xdr:colOff>
                    <xdr:row>30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857" r:id="rId11" name="Drop Down 2056">
              <controlPr defaultSize="0" autoLine="0" autoPict="0">
                <anchor moveWithCells="1">
                  <from>
                    <xdr:col>30</xdr:col>
                    <xdr:colOff>19050</xdr:colOff>
                    <xdr:row>30</xdr:row>
                    <xdr:rowOff>323850</xdr:rowOff>
                  </from>
                  <to>
                    <xdr:col>34</xdr:col>
                    <xdr:colOff>63500</xdr:colOff>
                    <xdr:row>31</xdr:row>
                    <xdr:rowOff>234950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 tint="0.39997558519241921"/>
  </sheetPr>
  <dimension ref="A1:IS51"/>
  <sheetViews>
    <sheetView zoomScale="55" zoomScaleNormal="55" zoomScaleSheetLayoutView="100" workbookViewId="0">
      <selection activeCell="AZ23" sqref="AZ23"/>
    </sheetView>
  </sheetViews>
  <sheetFormatPr defaultColWidth="4.90625" defaultRowHeight="27" customHeight="1"/>
  <cols>
    <col min="1" max="1" width="1.08984375" style="137" customWidth="1"/>
    <col min="2" max="2" width="4.6328125" style="137" customWidth="1"/>
    <col min="3" max="4" width="5.54296875" style="137" customWidth="1"/>
    <col min="5" max="5" width="0.453125" style="137" customWidth="1"/>
    <col min="6" max="6" width="5.08984375" style="137" customWidth="1"/>
    <col min="7" max="7" width="0.453125" style="137" customWidth="1"/>
    <col min="8" max="8" width="5.08984375" style="137" customWidth="1"/>
    <col min="9" max="9" width="0.453125" style="137" customWidth="1"/>
    <col min="10" max="10" width="5.08984375" style="137" customWidth="1"/>
    <col min="11" max="11" width="0.453125" style="137" customWidth="1"/>
    <col min="12" max="12" width="5.08984375" style="137" customWidth="1"/>
    <col min="13" max="13" width="0.453125" style="137" customWidth="1"/>
    <col min="14" max="14" width="5.08984375" style="137" customWidth="1"/>
    <col min="15" max="15" width="0.453125" style="137" customWidth="1"/>
    <col min="16" max="16" width="5.08984375" style="137" customWidth="1"/>
    <col min="17" max="17" width="0.453125" style="137" customWidth="1"/>
    <col min="18" max="18" width="5.54296875" style="137" customWidth="1"/>
    <col min="19" max="19" width="0.453125" style="137" customWidth="1"/>
    <col min="20" max="20" width="5.54296875" style="137" customWidth="1"/>
    <col min="21" max="21" width="0.453125" style="137" customWidth="1"/>
    <col min="22" max="22" width="5.54296875" style="137" customWidth="1"/>
    <col min="23" max="23" width="0.453125" style="137" customWidth="1"/>
    <col min="24" max="24" width="5.54296875" style="137" customWidth="1"/>
    <col min="25" max="25" width="0.453125" style="137" customWidth="1"/>
    <col min="26" max="26" width="5.54296875" style="137" customWidth="1"/>
    <col min="27" max="27" width="0.453125" style="137" customWidth="1"/>
    <col min="28" max="28" width="5.54296875" style="137" customWidth="1"/>
    <col min="29" max="29" width="0.453125" style="137" customWidth="1"/>
    <col min="30" max="30" width="5.54296875" style="137" customWidth="1"/>
    <col min="31" max="31" width="0.453125" style="137" customWidth="1"/>
    <col min="32" max="32" width="5.54296875" style="137" customWidth="1"/>
    <col min="33" max="33" width="4.453125" style="137" customWidth="1"/>
    <col min="34" max="34" width="5.36328125" style="137" customWidth="1"/>
    <col min="35" max="35" width="1.6328125" style="137" customWidth="1"/>
    <col min="36" max="36" width="1.36328125" style="137" customWidth="1"/>
    <col min="37" max="37" width="8.81640625" style="137" customWidth="1"/>
    <col min="38" max="38" width="4.453125" style="137" customWidth="1"/>
    <col min="39" max="39" width="4.90625" style="137"/>
    <col min="40" max="40" width="6.08984375" style="137" customWidth="1"/>
    <col min="41" max="42" width="4.90625" style="137"/>
    <col min="43" max="43" width="8.90625" style="137" bestFit="1" customWidth="1"/>
    <col min="44" max="54" width="4.90625" style="137"/>
    <col min="55" max="66" width="4.90625" style="138"/>
    <col min="67" max="253" width="4.90625" style="137"/>
  </cols>
  <sheetData>
    <row r="1" spans="1:54" ht="6" customHeight="1">
      <c r="A1" s="138"/>
      <c r="B1" s="138"/>
      <c r="C1" s="138"/>
      <c r="D1" s="138"/>
      <c r="E1" s="138"/>
      <c r="F1" s="138"/>
      <c r="G1" s="138"/>
      <c r="H1" s="138"/>
      <c r="I1" s="138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21"/>
      <c r="AP1" s="21"/>
      <c r="AQ1" s="138"/>
      <c r="AR1" s="138"/>
      <c r="AS1" s="138"/>
      <c r="AT1" s="138"/>
      <c r="AU1" s="138"/>
      <c r="AV1" s="138"/>
      <c r="AW1" s="138"/>
      <c r="AX1" s="138"/>
      <c r="AY1" s="138"/>
      <c r="AZ1" s="138"/>
      <c r="BA1" s="138"/>
      <c r="BB1" s="138"/>
    </row>
    <row r="2" spans="1:54" ht="15.9" customHeight="1">
      <c r="A2" s="138"/>
      <c r="B2" s="139"/>
      <c r="C2" s="140"/>
      <c r="D2" s="140"/>
      <c r="E2" s="140"/>
      <c r="F2" s="140"/>
      <c r="G2" s="140"/>
      <c r="H2" s="140"/>
      <c r="I2" s="140"/>
      <c r="J2" s="198"/>
      <c r="K2" s="198"/>
      <c r="L2" s="140"/>
      <c r="M2" s="140"/>
      <c r="N2" s="233"/>
      <c r="O2" s="233"/>
      <c r="P2" s="233"/>
      <c r="Q2" s="233"/>
      <c r="R2" s="264" t="str">
        <f>INDEX('Datos '!H6:DZ6,1,'(с)'!A50)</f>
        <v>Superficie (mil km²)</v>
      </c>
      <c r="S2" s="264"/>
      <c r="T2" s="265"/>
      <c r="U2" s="265"/>
      <c r="V2" s="233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323"/>
      <c r="AJ2" s="138"/>
      <c r="AK2" s="336"/>
      <c r="AL2" s="337"/>
      <c r="AM2" s="337"/>
      <c r="AN2" s="337"/>
      <c r="AO2" s="337"/>
      <c r="AP2" s="21"/>
      <c r="AQ2" s="138"/>
      <c r="AR2" s="138"/>
      <c r="AS2" s="138"/>
      <c r="AT2" s="138"/>
      <c r="AU2" s="138"/>
      <c r="AV2" s="138"/>
      <c r="AW2" s="138"/>
      <c r="AX2" s="138"/>
      <c r="AY2" s="138"/>
      <c r="AZ2" s="138"/>
      <c r="BA2" s="138"/>
      <c r="BB2" s="138"/>
    </row>
    <row r="3" spans="1:54" ht="17.149999999999999" customHeight="1">
      <c r="A3" s="138"/>
      <c r="B3" s="141"/>
      <c r="C3" s="142"/>
      <c r="D3" s="143"/>
      <c r="E3" s="143"/>
      <c r="F3" s="143"/>
      <c r="G3" s="143" t="s">
        <v>0</v>
      </c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266" t="str">
        <f>INDEX('Datos '!H6:DZ6,1,'(с)'!A137)</f>
        <v xml:space="preserve"> ============ </v>
      </c>
      <c r="S3" s="266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324"/>
      <c r="AJ3" s="138"/>
      <c r="AK3" s="338" t="s">
        <v>1</v>
      </c>
      <c r="AL3" s="339"/>
      <c r="AM3" s="340"/>
      <c r="AN3" s="340"/>
      <c r="AO3" s="337"/>
      <c r="AP3" s="21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</row>
    <row r="4" spans="1:54" ht="11.15" customHeight="1">
      <c r="A4" s="138"/>
      <c r="B4" s="144" t="s">
        <v>0</v>
      </c>
      <c r="C4" s="145" t="s">
        <v>0</v>
      </c>
      <c r="D4" s="146" t="s">
        <v>0</v>
      </c>
      <c r="E4" s="146" t="s">
        <v>0</v>
      </c>
      <c r="F4" s="146" t="s">
        <v>0</v>
      </c>
      <c r="G4" s="146" t="s">
        <v>0</v>
      </c>
      <c r="H4" s="146" t="s">
        <v>0</v>
      </c>
      <c r="I4" s="146" t="s">
        <v>0</v>
      </c>
      <c r="J4" s="146" t="s">
        <v>0</v>
      </c>
      <c r="K4" s="146" t="s">
        <v>0</v>
      </c>
      <c r="L4" s="146" t="s">
        <v>0</v>
      </c>
      <c r="M4" s="146" t="s">
        <v>0</v>
      </c>
      <c r="N4" s="146" t="s">
        <v>0</v>
      </c>
      <c r="O4" s="146" t="s">
        <v>0</v>
      </c>
      <c r="P4" s="146" t="s">
        <v>0</v>
      </c>
      <c r="Q4" s="146" t="s">
        <v>0</v>
      </c>
      <c r="R4" s="267" t="s">
        <v>0</v>
      </c>
      <c r="S4" s="267" t="s">
        <v>0</v>
      </c>
      <c r="T4" s="146" t="s">
        <v>0</v>
      </c>
      <c r="U4" s="146" t="s">
        <v>0</v>
      </c>
      <c r="V4" s="146" t="s">
        <v>0</v>
      </c>
      <c r="W4" s="146" t="s">
        <v>0</v>
      </c>
      <c r="X4" s="146" t="s">
        <v>0</v>
      </c>
      <c r="Y4" s="146" t="s">
        <v>0</v>
      </c>
      <c r="Z4" s="146" t="s">
        <v>0</v>
      </c>
      <c r="AA4" s="146" t="s">
        <v>0</v>
      </c>
      <c r="AB4" s="146" t="s">
        <v>0</v>
      </c>
      <c r="AC4" s="146" t="s">
        <v>0</v>
      </c>
      <c r="AD4" s="146" t="s">
        <v>0</v>
      </c>
      <c r="AE4" s="146" t="s">
        <v>0</v>
      </c>
      <c r="AF4" s="146" t="s">
        <v>0</v>
      </c>
      <c r="AG4" s="146" t="s">
        <v>0</v>
      </c>
      <c r="AH4" s="146" t="s">
        <v>0</v>
      </c>
      <c r="AI4" s="325" t="s">
        <v>0</v>
      </c>
      <c r="AJ4" s="138"/>
      <c r="AK4" s="341"/>
      <c r="AL4" s="336"/>
      <c r="AM4" s="337"/>
      <c r="AN4" s="337"/>
      <c r="AO4" s="362"/>
      <c r="AP4" s="21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</row>
    <row r="5" spans="1:54" ht="16" customHeight="1">
      <c r="A5" s="138"/>
      <c r="B5" s="147" t="s">
        <v>0</v>
      </c>
      <c r="C5" s="148"/>
      <c r="D5" s="149" t="s">
        <v>0</v>
      </c>
      <c r="E5" s="149" t="s">
        <v>0</v>
      </c>
      <c r="F5" s="149" t="s">
        <v>0</v>
      </c>
      <c r="G5" s="149" t="s">
        <v>0</v>
      </c>
      <c r="H5" s="173">
        <f>'Datos '!G16</f>
        <v>53.2</v>
      </c>
      <c r="I5" s="157" t="s">
        <v>0</v>
      </c>
      <c r="J5" s="199">
        <f>'Datos '!G23</f>
        <v>155.5</v>
      </c>
      <c r="K5" s="200" t="s">
        <v>0</v>
      </c>
      <c r="L5" s="149" t="s">
        <v>0</v>
      </c>
      <c r="M5" s="149" t="s">
        <v>0</v>
      </c>
      <c r="N5" s="149" t="s">
        <v>0</v>
      </c>
      <c r="O5" s="149" t="s">
        <v>0</v>
      </c>
      <c r="P5" s="149" t="s">
        <v>0</v>
      </c>
      <c r="Q5" s="163" t="s">
        <v>0</v>
      </c>
      <c r="R5" s="163" t="s">
        <v>2</v>
      </c>
      <c r="S5" s="163" t="s">
        <v>0</v>
      </c>
      <c r="T5" s="163" t="s">
        <v>0</v>
      </c>
      <c r="U5" s="163" t="s">
        <v>0</v>
      </c>
      <c r="V5" s="163" t="s">
        <v>0</v>
      </c>
      <c r="W5" s="163" t="s">
        <v>0</v>
      </c>
      <c r="X5" s="163" t="s">
        <v>0</v>
      </c>
      <c r="Y5" s="163" t="s">
        <v>0</v>
      </c>
      <c r="Z5" s="163" t="s">
        <v>0</v>
      </c>
      <c r="AA5" s="163" t="s">
        <v>0</v>
      </c>
      <c r="AB5" s="163" t="s">
        <v>0</v>
      </c>
      <c r="AC5" s="163" t="s">
        <v>0</v>
      </c>
      <c r="AD5" s="163" t="s">
        <v>0</v>
      </c>
      <c r="AE5" s="163" t="s">
        <v>0</v>
      </c>
      <c r="AF5" s="154" t="s">
        <v>0</v>
      </c>
      <c r="AG5" s="163" t="s">
        <v>0</v>
      </c>
      <c r="AH5" s="163" t="s">
        <v>0</v>
      </c>
      <c r="AI5" s="326" t="s">
        <v>0</v>
      </c>
      <c r="AJ5" s="138"/>
      <c r="AK5" s="429"/>
      <c r="AL5" s="429"/>
      <c r="AM5" s="429"/>
      <c r="AN5" s="429"/>
      <c r="AO5" s="362"/>
      <c r="AP5" s="21"/>
      <c r="AQ5" s="138"/>
      <c r="AR5" s="138"/>
      <c r="AS5" s="138"/>
      <c r="AT5" s="138"/>
      <c r="AU5" s="138"/>
      <c r="AV5" s="138"/>
      <c r="AW5" s="138"/>
      <c r="AX5" s="138"/>
      <c r="AY5" s="138"/>
      <c r="AZ5" s="138"/>
      <c r="BA5" s="138"/>
      <c r="BB5" s="138"/>
    </row>
    <row r="6" spans="1:54" ht="16" customHeight="1">
      <c r="A6" s="138"/>
      <c r="B6" s="150" t="s">
        <v>0</v>
      </c>
      <c r="C6" s="148"/>
      <c r="D6" s="151" t="s">
        <v>0</v>
      </c>
      <c r="E6" s="151" t="s">
        <v>0</v>
      </c>
      <c r="F6" s="151" t="s">
        <v>0</v>
      </c>
      <c r="G6" s="151" t="s">
        <v>0</v>
      </c>
      <c r="H6" s="174">
        <f>'Datos '!G16</f>
        <v>53.2</v>
      </c>
      <c r="I6" s="155" t="s">
        <v>0</v>
      </c>
      <c r="J6" s="201">
        <f>'Datos '!G23</f>
        <v>155.5</v>
      </c>
      <c r="K6" s="151" t="s">
        <v>0</v>
      </c>
      <c r="L6" s="151" t="s">
        <v>0</v>
      </c>
      <c r="M6" s="234" t="s">
        <v>0</v>
      </c>
      <c r="N6" s="234" t="s">
        <v>0</v>
      </c>
      <c r="O6" s="153" t="s">
        <v>0</v>
      </c>
      <c r="P6" s="153" t="s">
        <v>0</v>
      </c>
      <c r="Q6" s="153" t="s">
        <v>0</v>
      </c>
      <c r="R6" s="153" t="s">
        <v>0</v>
      </c>
      <c r="S6" s="153" t="s">
        <v>0</v>
      </c>
      <c r="T6" s="153" t="s">
        <v>0</v>
      </c>
      <c r="U6" s="153" t="s">
        <v>0</v>
      </c>
      <c r="V6" s="153" t="s">
        <v>0</v>
      </c>
      <c r="W6" s="153" t="s">
        <v>0</v>
      </c>
      <c r="X6" s="153" t="s">
        <v>0</v>
      </c>
      <c r="Y6" s="153" t="s">
        <v>0</v>
      </c>
      <c r="Z6" s="153" t="s">
        <v>0</v>
      </c>
      <c r="AA6" s="153" t="s">
        <v>0</v>
      </c>
      <c r="AB6" s="153" t="s">
        <v>0</v>
      </c>
      <c r="AC6" s="153" t="s">
        <v>0</v>
      </c>
      <c r="AD6" s="153" t="s">
        <v>0</v>
      </c>
      <c r="AE6" s="153" t="s">
        <v>0</v>
      </c>
      <c r="AF6" s="156" t="s">
        <v>0</v>
      </c>
      <c r="AG6" s="153" t="s">
        <v>0</v>
      </c>
      <c r="AH6" s="153" t="s">
        <v>0</v>
      </c>
      <c r="AI6" s="327" t="s">
        <v>0</v>
      </c>
      <c r="AJ6" s="138"/>
      <c r="AK6" s="430"/>
      <c r="AL6" s="430"/>
      <c r="AM6" s="430"/>
      <c r="AN6" s="343"/>
      <c r="AO6" s="362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</row>
    <row r="7" spans="1:54" ht="3" customHeight="1">
      <c r="A7" s="138"/>
      <c r="B7" s="152" t="s">
        <v>0</v>
      </c>
      <c r="C7" s="153" t="s">
        <v>0</v>
      </c>
      <c r="D7" s="153" t="s">
        <v>0</v>
      </c>
      <c r="E7" s="153" t="s">
        <v>0</v>
      </c>
      <c r="F7" s="153" t="s">
        <v>0</v>
      </c>
      <c r="G7" s="153" t="s">
        <v>0</v>
      </c>
      <c r="H7" s="156" t="s">
        <v>0</v>
      </c>
      <c r="I7" s="156" t="s">
        <v>0</v>
      </c>
      <c r="J7" s="153" t="s">
        <v>0</v>
      </c>
      <c r="K7" s="153" t="s">
        <v>0</v>
      </c>
      <c r="L7" s="153" t="s">
        <v>0</v>
      </c>
      <c r="M7" s="153" t="s">
        <v>0</v>
      </c>
      <c r="N7" s="153" t="s">
        <v>0</v>
      </c>
      <c r="O7" s="153" t="s">
        <v>0</v>
      </c>
      <c r="P7" s="153" t="s">
        <v>0</v>
      </c>
      <c r="Q7" s="153" t="s">
        <v>0</v>
      </c>
      <c r="R7" s="153" t="s">
        <v>0</v>
      </c>
      <c r="S7" s="153" t="s">
        <v>0</v>
      </c>
      <c r="T7" s="153" t="s">
        <v>0</v>
      </c>
      <c r="U7" s="153" t="s">
        <v>0</v>
      </c>
      <c r="V7" s="153" t="s">
        <v>0</v>
      </c>
      <c r="W7" s="153" t="s">
        <v>0</v>
      </c>
      <c r="X7" s="153" t="s">
        <v>0</v>
      </c>
      <c r="Y7" s="153" t="s">
        <v>0</v>
      </c>
      <c r="Z7" s="153" t="s">
        <v>0</v>
      </c>
      <c r="AA7" s="153" t="s">
        <v>0</v>
      </c>
      <c r="AB7" s="153" t="s">
        <v>0</v>
      </c>
      <c r="AC7" s="153" t="s">
        <v>0</v>
      </c>
      <c r="AD7" s="153" t="s">
        <v>0</v>
      </c>
      <c r="AE7" s="153" t="s">
        <v>0</v>
      </c>
      <c r="AF7" s="156" t="s">
        <v>0</v>
      </c>
      <c r="AG7" s="153" t="s">
        <v>0</v>
      </c>
      <c r="AH7" s="153" t="s">
        <v>0</v>
      </c>
      <c r="AI7" s="327" t="s">
        <v>0</v>
      </c>
      <c r="AJ7" s="138"/>
      <c r="AK7" s="342"/>
      <c r="AL7" s="342"/>
      <c r="AM7" s="342"/>
      <c r="AN7" s="343"/>
      <c r="AO7" s="362"/>
      <c r="AP7" s="138"/>
      <c r="AQ7" s="138"/>
      <c r="AR7" s="138"/>
      <c r="AS7" s="138"/>
      <c r="AT7" s="138"/>
      <c r="AU7" s="138"/>
      <c r="AV7" s="138"/>
      <c r="AW7" s="138"/>
      <c r="AX7" s="138"/>
      <c r="AY7" s="138"/>
      <c r="AZ7" s="138"/>
      <c r="BA7" s="138"/>
      <c r="BB7" s="138"/>
    </row>
    <row r="8" spans="1:54" ht="16" customHeight="1">
      <c r="A8" s="138"/>
      <c r="B8" s="147" t="s">
        <v>0</v>
      </c>
      <c r="C8" s="154" t="s">
        <v>0</v>
      </c>
      <c r="D8" s="154" t="s">
        <v>0</v>
      </c>
      <c r="E8" s="154" t="s">
        <v>0</v>
      </c>
      <c r="F8" s="157" t="s">
        <v>0</v>
      </c>
      <c r="G8" s="157" t="s">
        <v>0</v>
      </c>
      <c r="H8" s="175">
        <f>'Datos '!G9</f>
        <v>102.6</v>
      </c>
      <c r="I8" s="202" t="s">
        <v>0</v>
      </c>
      <c r="J8" s="203">
        <f>'Datos '!G30</f>
        <v>22.5</v>
      </c>
      <c r="K8" s="149" t="s">
        <v>0</v>
      </c>
      <c r="L8" s="204">
        <f>'Datos '!G15</f>
        <v>72.099999999999994</v>
      </c>
      <c r="M8" s="157" t="s">
        <v>0</v>
      </c>
      <c r="N8" s="157" t="s">
        <v>0</v>
      </c>
      <c r="O8" s="157" t="s">
        <v>0</v>
      </c>
      <c r="P8" s="235">
        <f>'Datos '!G20</f>
        <v>29.8</v>
      </c>
      <c r="Q8" s="149" t="s">
        <v>0</v>
      </c>
      <c r="R8" s="157" t="s">
        <v>0</v>
      </c>
      <c r="S8" s="157" t="s">
        <v>0</v>
      </c>
      <c r="T8" s="222" t="s">
        <v>0</v>
      </c>
      <c r="U8" s="298" t="s">
        <v>0</v>
      </c>
      <c r="V8" s="299" t="s">
        <v>0</v>
      </c>
      <c r="W8" s="299" t="s">
        <v>0</v>
      </c>
      <c r="X8" s="299" t="s">
        <v>0</v>
      </c>
      <c r="Y8" s="299" t="s">
        <v>0</v>
      </c>
      <c r="Z8" s="299" t="s">
        <v>0</v>
      </c>
      <c r="AA8" s="299" t="s">
        <v>0</v>
      </c>
      <c r="AB8" s="299" t="s">
        <v>0</v>
      </c>
      <c r="AC8" s="157" t="s">
        <v>0</v>
      </c>
      <c r="AD8" s="313" t="s">
        <v>0</v>
      </c>
      <c r="AE8" s="313" t="s">
        <v>0</v>
      </c>
      <c r="AF8" s="148" t="s">
        <v>0</v>
      </c>
      <c r="AG8" s="157" t="s">
        <v>0</v>
      </c>
      <c r="AH8" s="154" t="s">
        <v>0</v>
      </c>
      <c r="AI8" s="326" t="s">
        <v>0</v>
      </c>
      <c r="AJ8" s="138"/>
      <c r="AK8" s="404" t="str">
        <f>VLOOKUP('(с)'!C140,'(с)'!A141:C152,3,0)</f>
        <v>Max (Provincia de Buenos Aires)</v>
      </c>
      <c r="AL8" s="405"/>
      <c r="AM8" s="405"/>
      <c r="AN8" s="406"/>
      <c r="AO8" s="362"/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</row>
    <row r="9" spans="1:54" ht="16" customHeight="1">
      <c r="A9" s="138"/>
      <c r="B9" s="152" t="s">
        <v>0</v>
      </c>
      <c r="C9" s="155" t="s">
        <v>0</v>
      </c>
      <c r="D9" s="155" t="s">
        <v>0</v>
      </c>
      <c r="E9" s="155" t="s">
        <v>0</v>
      </c>
      <c r="F9" s="155" t="s">
        <v>0</v>
      </c>
      <c r="G9" s="155" t="s">
        <v>0</v>
      </c>
      <c r="H9" s="174">
        <f>'Datos '!G9</f>
        <v>102.6</v>
      </c>
      <c r="I9" s="151" t="s">
        <v>0</v>
      </c>
      <c r="J9" s="151">
        <f>'Datos '!G30</f>
        <v>22.5</v>
      </c>
      <c r="K9" s="151" t="s">
        <v>0</v>
      </c>
      <c r="L9" s="201">
        <f>'Datos '!G15</f>
        <v>72.099999999999994</v>
      </c>
      <c r="M9" s="155" t="s">
        <v>0</v>
      </c>
      <c r="N9" s="155" t="s">
        <v>0</v>
      </c>
      <c r="O9" s="155" t="s">
        <v>0</v>
      </c>
      <c r="P9" s="191">
        <f>'Datos '!G20</f>
        <v>29.8</v>
      </c>
      <c r="Q9" s="151" t="s">
        <v>0</v>
      </c>
      <c r="R9" s="155" t="s">
        <v>0</v>
      </c>
      <c r="S9" s="155" t="s">
        <v>0</v>
      </c>
      <c r="T9" s="268" t="s">
        <v>0</v>
      </c>
      <c r="U9" s="151" t="s">
        <v>0</v>
      </c>
      <c r="V9" s="299" t="s">
        <v>0</v>
      </c>
      <c r="W9" s="299" t="s">
        <v>0</v>
      </c>
      <c r="X9" s="299" t="s">
        <v>0</v>
      </c>
      <c r="Y9" s="299" t="s">
        <v>0</v>
      </c>
      <c r="Z9" s="299" t="s">
        <v>0</v>
      </c>
      <c r="AA9" s="299" t="s">
        <v>0</v>
      </c>
      <c r="AB9" s="299" t="s">
        <v>0</v>
      </c>
      <c r="AC9" s="314" t="s">
        <v>0</v>
      </c>
      <c r="AD9" s="151" t="s">
        <v>0</v>
      </c>
      <c r="AE9" s="151" t="s">
        <v>0</v>
      </c>
      <c r="AF9" s="148" t="s">
        <v>0</v>
      </c>
      <c r="AG9" s="155" t="s">
        <v>0</v>
      </c>
      <c r="AH9" s="156" t="s">
        <v>0</v>
      </c>
      <c r="AI9" s="327" t="s">
        <v>0</v>
      </c>
      <c r="AJ9" s="138"/>
      <c r="AK9" s="407"/>
      <c r="AL9" s="408"/>
      <c r="AM9" s="408"/>
      <c r="AN9" s="409"/>
      <c r="AO9" s="362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</row>
    <row r="10" spans="1:54" ht="3" customHeight="1">
      <c r="A10" s="138"/>
      <c r="B10" s="152" t="s">
        <v>0</v>
      </c>
      <c r="C10" s="156" t="s">
        <v>0</v>
      </c>
      <c r="D10" s="156" t="s">
        <v>0</v>
      </c>
      <c r="E10" s="156" t="s">
        <v>0</v>
      </c>
      <c r="F10" s="156" t="s">
        <v>0</v>
      </c>
      <c r="G10" s="156" t="s">
        <v>0</v>
      </c>
      <c r="H10" s="153" t="s">
        <v>0</v>
      </c>
      <c r="I10" s="153" t="s">
        <v>0</v>
      </c>
      <c r="J10" s="153" t="s">
        <v>0</v>
      </c>
      <c r="K10" s="153" t="s">
        <v>0</v>
      </c>
      <c r="L10" s="156" t="s">
        <v>0</v>
      </c>
      <c r="M10" s="156" t="s">
        <v>0</v>
      </c>
      <c r="N10" s="156" t="s">
        <v>0</v>
      </c>
      <c r="O10" s="156" t="s">
        <v>0</v>
      </c>
      <c r="P10" s="153" t="s">
        <v>0</v>
      </c>
      <c r="Q10" s="153" t="s">
        <v>0</v>
      </c>
      <c r="R10" s="156" t="s">
        <v>0</v>
      </c>
      <c r="S10" s="156" t="s">
        <v>0</v>
      </c>
      <c r="T10" s="153" t="s">
        <v>0</v>
      </c>
      <c r="U10" s="153" t="s">
        <v>0</v>
      </c>
      <c r="V10" s="299" t="s">
        <v>0</v>
      </c>
      <c r="W10" s="299" t="s">
        <v>0</v>
      </c>
      <c r="X10" s="299" t="s">
        <v>0</v>
      </c>
      <c r="Y10" s="299" t="s">
        <v>0</v>
      </c>
      <c r="Z10" s="299" t="s">
        <v>0</v>
      </c>
      <c r="AA10" s="299" t="s">
        <v>0</v>
      </c>
      <c r="AB10" s="299" t="s">
        <v>0</v>
      </c>
      <c r="AC10" s="315" t="s">
        <v>0</v>
      </c>
      <c r="AD10" s="153" t="s">
        <v>0</v>
      </c>
      <c r="AE10" s="153" t="s">
        <v>0</v>
      </c>
      <c r="AF10" s="153" t="s">
        <v>0</v>
      </c>
      <c r="AG10" s="156" t="s">
        <v>0</v>
      </c>
      <c r="AH10" s="156" t="s">
        <v>0</v>
      </c>
      <c r="AI10" s="327" t="s">
        <v>0</v>
      </c>
      <c r="AJ10" s="138"/>
      <c r="AK10" s="407"/>
      <c r="AL10" s="408"/>
      <c r="AM10" s="408"/>
      <c r="AN10" s="409"/>
      <c r="AO10" s="362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</row>
    <row r="11" spans="1:54" ht="16" customHeight="1">
      <c r="A11" s="138"/>
      <c r="B11" s="147" t="s">
        <v>0</v>
      </c>
      <c r="C11" s="157" t="s">
        <v>0</v>
      </c>
      <c r="D11" s="148"/>
      <c r="E11" s="176" t="s">
        <v>0</v>
      </c>
      <c r="F11" s="177" t="s">
        <v>0</v>
      </c>
      <c r="G11" s="177" t="s">
        <v>0</v>
      </c>
      <c r="H11" s="178">
        <f>'Datos '!G18</f>
        <v>89.7</v>
      </c>
      <c r="I11" s="205" t="s">
        <v>0</v>
      </c>
      <c r="J11" s="206">
        <f>'Datos '!G28</f>
        <v>136.4</v>
      </c>
      <c r="K11" s="157" t="s">
        <v>0</v>
      </c>
      <c r="L11" s="207">
        <f>'Datos '!G10</f>
        <v>99.6</v>
      </c>
      <c r="M11" s="157" t="s">
        <v>0</v>
      </c>
      <c r="N11" s="236">
        <f>'Datos '!G13</f>
        <v>88.2</v>
      </c>
      <c r="O11" s="237" t="s">
        <v>0</v>
      </c>
      <c r="P11" s="238" t="s">
        <v>0</v>
      </c>
      <c r="Q11" s="238" t="s">
        <v>0</v>
      </c>
      <c r="R11" s="269" t="s">
        <v>0</v>
      </c>
      <c r="S11" s="269" t="s">
        <v>0</v>
      </c>
      <c r="T11" s="270" t="s">
        <v>0</v>
      </c>
      <c r="U11" s="270" t="s">
        <v>0</v>
      </c>
      <c r="V11" s="299" t="s">
        <v>0</v>
      </c>
      <c r="W11" s="299" t="s">
        <v>0</v>
      </c>
      <c r="X11" s="299" t="s">
        <v>0</v>
      </c>
      <c r="Y11" s="299" t="s">
        <v>0</v>
      </c>
      <c r="Z11" s="299" t="s">
        <v>0</v>
      </c>
      <c r="AA11" s="299" t="s">
        <v>0</v>
      </c>
      <c r="AB11" s="299" t="s">
        <v>0</v>
      </c>
      <c r="AC11" s="316" t="s">
        <v>0</v>
      </c>
      <c r="AD11" s="317" t="s">
        <v>0</v>
      </c>
      <c r="AE11" s="317" t="s">
        <v>0</v>
      </c>
      <c r="AF11" s="157" t="s">
        <v>0</v>
      </c>
      <c r="AG11" s="157" t="s">
        <v>0</v>
      </c>
      <c r="AH11" s="154" t="s">
        <v>0</v>
      </c>
      <c r="AI11" s="326" t="s">
        <v>0</v>
      </c>
      <c r="AJ11" s="138"/>
      <c r="AK11" s="410"/>
      <c r="AL11" s="411"/>
      <c r="AM11" s="411"/>
      <c r="AN11" s="412"/>
      <c r="AO11" s="362"/>
      <c r="AP11" s="363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</row>
    <row r="12" spans="1:54" ht="16" customHeight="1">
      <c r="A12" s="138"/>
      <c r="B12" s="152" t="s">
        <v>0</v>
      </c>
      <c r="C12" s="155" t="s">
        <v>0</v>
      </c>
      <c r="D12" s="148"/>
      <c r="E12" s="151" t="s">
        <v>0</v>
      </c>
      <c r="F12" s="151" t="s">
        <v>0</v>
      </c>
      <c r="G12" s="151" t="s">
        <v>0</v>
      </c>
      <c r="H12" s="174">
        <f>'Datos '!G18</f>
        <v>89.7</v>
      </c>
      <c r="I12" s="151" t="s">
        <v>0</v>
      </c>
      <c r="J12" s="151">
        <f>'Datos '!G28</f>
        <v>136.4</v>
      </c>
      <c r="K12" s="155" t="s">
        <v>0</v>
      </c>
      <c r="L12" s="151">
        <f>'Datos '!G10</f>
        <v>99.6</v>
      </c>
      <c r="M12" s="155" t="s">
        <v>0</v>
      </c>
      <c r="N12" s="201">
        <f>'Datos '!G13</f>
        <v>88.2</v>
      </c>
      <c r="O12" s="151" t="s">
        <v>0</v>
      </c>
      <c r="P12" s="151" t="s">
        <v>0</v>
      </c>
      <c r="Q12" s="151" t="s">
        <v>0</v>
      </c>
      <c r="R12" s="151" t="s">
        <v>0</v>
      </c>
      <c r="S12" s="151" t="s">
        <v>0</v>
      </c>
      <c r="T12" s="151" t="s">
        <v>0</v>
      </c>
      <c r="U12" s="151" t="s">
        <v>0</v>
      </c>
      <c r="V12" s="299" t="s">
        <v>0</v>
      </c>
      <c r="W12" s="299" t="s">
        <v>0</v>
      </c>
      <c r="X12" s="299" t="s">
        <v>0</v>
      </c>
      <c r="Y12" s="299" t="s">
        <v>0</v>
      </c>
      <c r="Z12" s="299" t="s">
        <v>0</v>
      </c>
      <c r="AA12" s="299" t="s">
        <v>0</v>
      </c>
      <c r="AB12" s="299" t="s">
        <v>0</v>
      </c>
      <c r="AC12" s="151" t="s">
        <v>0</v>
      </c>
      <c r="AD12" s="151" t="s">
        <v>0</v>
      </c>
      <c r="AE12" s="151" t="s">
        <v>0</v>
      </c>
      <c r="AF12" s="155" t="s">
        <v>0</v>
      </c>
      <c r="AG12" s="155" t="s">
        <v>0</v>
      </c>
      <c r="AH12" s="156" t="s">
        <v>0</v>
      </c>
      <c r="AI12" s="327" t="s">
        <v>0</v>
      </c>
      <c r="AJ12" s="138"/>
      <c r="AK12" s="413">
        <f>INDEX('(с)'!D141:D152,'(с)'!C140,1)</f>
        <v>307.60000000000002</v>
      </c>
      <c r="AL12" s="414"/>
      <c r="AM12" s="414"/>
      <c r="AN12" s="415"/>
      <c r="AO12" s="362"/>
      <c r="AP12" s="364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</row>
    <row r="13" spans="1:54" ht="3" customHeight="1">
      <c r="A13" s="138"/>
      <c r="B13" s="152" t="s">
        <v>0</v>
      </c>
      <c r="C13" s="156" t="s">
        <v>0</v>
      </c>
      <c r="D13" s="153" t="s">
        <v>0</v>
      </c>
      <c r="E13" s="153" t="s">
        <v>0</v>
      </c>
      <c r="F13" s="153" t="s">
        <v>0</v>
      </c>
      <c r="G13" s="153" t="s">
        <v>0</v>
      </c>
      <c r="H13" s="153" t="s">
        <v>0</v>
      </c>
      <c r="I13" s="153" t="s">
        <v>0</v>
      </c>
      <c r="J13" s="156" t="s">
        <v>0</v>
      </c>
      <c r="K13" s="156" t="s">
        <v>0</v>
      </c>
      <c r="L13" s="156" t="s">
        <v>0</v>
      </c>
      <c r="M13" s="156" t="s">
        <v>0</v>
      </c>
      <c r="N13" s="153" t="s">
        <v>0</v>
      </c>
      <c r="O13" s="153" t="s">
        <v>0</v>
      </c>
      <c r="P13" s="153" t="s">
        <v>0</v>
      </c>
      <c r="Q13" s="153" t="s">
        <v>0</v>
      </c>
      <c r="R13" s="153" t="s">
        <v>0</v>
      </c>
      <c r="S13" s="153" t="s">
        <v>0</v>
      </c>
      <c r="T13" s="153" t="s">
        <v>0</v>
      </c>
      <c r="U13" s="153" t="s">
        <v>0</v>
      </c>
      <c r="V13" s="299" t="s">
        <v>0</v>
      </c>
      <c r="W13" s="299" t="s">
        <v>0</v>
      </c>
      <c r="X13" s="299" t="s">
        <v>0</v>
      </c>
      <c r="Y13" s="299" t="s">
        <v>0</v>
      </c>
      <c r="Z13" s="299" t="s">
        <v>0</v>
      </c>
      <c r="AA13" s="299" t="s">
        <v>0</v>
      </c>
      <c r="AB13" s="299" t="s">
        <v>0</v>
      </c>
      <c r="AC13" s="153" t="s">
        <v>0</v>
      </c>
      <c r="AD13" s="153" t="s">
        <v>0</v>
      </c>
      <c r="AE13" s="153" t="s">
        <v>0</v>
      </c>
      <c r="AF13" s="156" t="s">
        <v>0</v>
      </c>
      <c r="AG13" s="156" t="s">
        <v>0</v>
      </c>
      <c r="AH13" s="156" t="s">
        <v>0</v>
      </c>
      <c r="AI13" s="327" t="s">
        <v>0</v>
      </c>
      <c r="AJ13" s="138"/>
      <c r="AK13" s="416"/>
      <c r="AL13" s="417"/>
      <c r="AM13" s="417"/>
      <c r="AN13" s="418"/>
      <c r="AO13" s="362"/>
      <c r="AP13" s="364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</row>
    <row r="14" spans="1:54" ht="16" customHeight="1">
      <c r="A14" s="138"/>
      <c r="B14" s="147" t="s">
        <v>0</v>
      </c>
      <c r="C14" s="157" t="s">
        <v>0</v>
      </c>
      <c r="D14" s="157" t="s">
        <v>0</v>
      </c>
      <c r="E14" s="157" t="s">
        <v>0</v>
      </c>
      <c r="F14" s="179">
        <f>'Datos '!G24</f>
        <v>89.7</v>
      </c>
      <c r="G14" s="180" t="s">
        <v>0</v>
      </c>
      <c r="H14" s="181">
        <f>'Datos '!G25</f>
        <v>76.7</v>
      </c>
      <c r="I14" s="208" t="s">
        <v>0</v>
      </c>
      <c r="J14" s="209">
        <f>'Datos '!G12</f>
        <v>165.3</v>
      </c>
      <c r="K14" s="210" t="s">
        <v>0</v>
      </c>
      <c r="L14" s="211">
        <f>'Datos '!G27</f>
        <v>133</v>
      </c>
      <c r="M14" s="239" t="s">
        <v>0</v>
      </c>
      <c r="N14" s="240">
        <f>'Datos '!G14</f>
        <v>78.8</v>
      </c>
      <c r="O14" s="241" t="s">
        <v>0</v>
      </c>
      <c r="P14" s="242" t="s">
        <v>0</v>
      </c>
      <c r="Q14" s="242" t="s">
        <v>0</v>
      </c>
      <c r="R14" s="148" t="s">
        <v>0</v>
      </c>
      <c r="S14" s="271" t="s">
        <v>0</v>
      </c>
      <c r="T14" s="272" t="s">
        <v>0</v>
      </c>
      <c r="U14" s="272" t="s">
        <v>0</v>
      </c>
      <c r="V14" s="299" t="s">
        <v>0</v>
      </c>
      <c r="W14" s="299" t="s">
        <v>0</v>
      </c>
      <c r="X14" s="299" t="s">
        <v>0</v>
      </c>
      <c r="Y14" s="299" t="s">
        <v>0</v>
      </c>
      <c r="Z14" s="299" t="s">
        <v>0</v>
      </c>
      <c r="AA14" s="299" t="s">
        <v>0</v>
      </c>
      <c r="AB14" s="299" t="s">
        <v>0</v>
      </c>
      <c r="AC14" s="318" t="s">
        <v>0</v>
      </c>
      <c r="AD14" s="319" t="s">
        <v>0</v>
      </c>
      <c r="AE14" s="319" t="s">
        <v>0</v>
      </c>
      <c r="AF14" s="157" t="s">
        <v>0</v>
      </c>
      <c r="AG14" s="157" t="s">
        <v>0</v>
      </c>
      <c r="AH14" s="157" t="s">
        <v>0</v>
      </c>
      <c r="AI14" s="326" t="s">
        <v>0</v>
      </c>
      <c r="AJ14" s="138"/>
      <c r="AK14" s="419"/>
      <c r="AL14" s="420"/>
      <c r="AM14" s="420"/>
      <c r="AN14" s="421"/>
      <c r="AO14" s="362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</row>
    <row r="15" spans="1:54" ht="16" customHeight="1">
      <c r="A15" s="138"/>
      <c r="B15" s="152" t="s">
        <v>0</v>
      </c>
      <c r="C15" s="156" t="s">
        <v>0</v>
      </c>
      <c r="D15" s="155" t="s">
        <v>0</v>
      </c>
      <c r="E15" s="155" t="s">
        <v>0</v>
      </c>
      <c r="F15" s="182">
        <f>'Datos '!G24</f>
        <v>89.7</v>
      </c>
      <c r="G15" s="151" t="s">
        <v>0</v>
      </c>
      <c r="H15" s="151">
        <f>'Datos '!G25</f>
        <v>76.7</v>
      </c>
      <c r="I15" s="151" t="s">
        <v>0</v>
      </c>
      <c r="J15" s="151">
        <f>'Datos '!G12</f>
        <v>165.3</v>
      </c>
      <c r="K15" s="151" t="s">
        <v>0</v>
      </c>
      <c r="L15" s="151">
        <f>'Datos '!G27</f>
        <v>133</v>
      </c>
      <c r="M15" s="151" t="s">
        <v>0</v>
      </c>
      <c r="N15" s="201">
        <f>'Datos '!G14</f>
        <v>78.8</v>
      </c>
      <c r="O15" s="151" t="s">
        <v>0</v>
      </c>
      <c r="P15" s="151" t="s">
        <v>0</v>
      </c>
      <c r="Q15" s="151" t="s">
        <v>0</v>
      </c>
      <c r="R15" s="148" t="s">
        <v>0</v>
      </c>
      <c r="S15" s="151" t="s">
        <v>0</v>
      </c>
      <c r="T15" s="151" t="s">
        <v>0</v>
      </c>
      <c r="U15" s="151" t="s">
        <v>0</v>
      </c>
      <c r="V15" s="151" t="s">
        <v>0</v>
      </c>
      <c r="W15" s="151" t="s">
        <v>0</v>
      </c>
      <c r="X15" s="148" t="s">
        <v>0</v>
      </c>
      <c r="Y15" s="151" t="s">
        <v>0</v>
      </c>
      <c r="Z15" s="148" t="s">
        <v>0</v>
      </c>
      <c r="AA15" s="151" t="s">
        <v>0</v>
      </c>
      <c r="AB15" s="148" t="s">
        <v>0</v>
      </c>
      <c r="AC15" s="151" t="s">
        <v>0</v>
      </c>
      <c r="AD15" s="151" t="s">
        <v>0</v>
      </c>
      <c r="AE15" s="151" t="s">
        <v>0</v>
      </c>
      <c r="AF15" s="155" t="s">
        <v>0</v>
      </c>
      <c r="AG15" s="162" t="s">
        <v>0</v>
      </c>
      <c r="AH15" s="156" t="s">
        <v>0</v>
      </c>
      <c r="AI15" s="327" t="s">
        <v>0</v>
      </c>
      <c r="AJ15" s="138"/>
      <c r="AK15" s="21"/>
      <c r="AL15" s="21"/>
      <c r="AM15" s="21"/>
      <c r="AN15" s="21"/>
      <c r="AO15" s="362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</row>
    <row r="16" spans="1:54" ht="3" customHeight="1">
      <c r="A16" s="138"/>
      <c r="B16" s="152" t="s">
        <v>0</v>
      </c>
      <c r="C16" s="156" t="s">
        <v>0</v>
      </c>
      <c r="D16" s="156" t="s">
        <v>0</v>
      </c>
      <c r="E16" s="156" t="s">
        <v>0</v>
      </c>
      <c r="F16" s="153" t="s">
        <v>0</v>
      </c>
      <c r="G16" s="153" t="s">
        <v>0</v>
      </c>
      <c r="H16" s="153" t="s">
        <v>0</v>
      </c>
      <c r="I16" s="153" t="s">
        <v>0</v>
      </c>
      <c r="J16" s="153" t="s">
        <v>0</v>
      </c>
      <c r="K16" s="153" t="s">
        <v>0</v>
      </c>
      <c r="L16" s="153" t="s">
        <v>0</v>
      </c>
      <c r="M16" s="153" t="s">
        <v>0</v>
      </c>
      <c r="N16" s="153" t="s">
        <v>0</v>
      </c>
      <c r="O16" s="153" t="s">
        <v>0</v>
      </c>
      <c r="P16" s="153" t="s">
        <v>0</v>
      </c>
      <c r="Q16" s="153" t="s">
        <v>0</v>
      </c>
      <c r="R16" s="153" t="s">
        <v>0</v>
      </c>
      <c r="S16" s="153" t="s">
        <v>0</v>
      </c>
      <c r="T16" s="153" t="s">
        <v>0</v>
      </c>
      <c r="U16" s="153" t="s">
        <v>0</v>
      </c>
      <c r="V16" s="153" t="s">
        <v>0</v>
      </c>
      <c r="W16" s="153" t="s">
        <v>0</v>
      </c>
      <c r="X16" s="153" t="s">
        <v>0</v>
      </c>
      <c r="Y16" s="153" t="s">
        <v>0</v>
      </c>
      <c r="Z16" s="153" t="s">
        <v>0</v>
      </c>
      <c r="AA16" s="153" t="s">
        <v>0</v>
      </c>
      <c r="AB16" s="153" t="s">
        <v>0</v>
      </c>
      <c r="AC16" s="153" t="s">
        <v>0</v>
      </c>
      <c r="AD16" s="153" t="s">
        <v>0</v>
      </c>
      <c r="AE16" s="153" t="s">
        <v>0</v>
      </c>
      <c r="AF16" s="156" t="s">
        <v>0</v>
      </c>
      <c r="AG16" s="156" t="s">
        <v>0</v>
      </c>
      <c r="AH16" s="156" t="s">
        <v>0</v>
      </c>
      <c r="AI16" s="327" t="s">
        <v>0</v>
      </c>
      <c r="AJ16" s="138"/>
      <c r="AK16" s="21"/>
      <c r="AL16" s="21"/>
      <c r="AM16" s="21"/>
      <c r="AN16" s="21"/>
      <c r="AO16" s="362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</row>
    <row r="17" spans="1:54" ht="16" customHeight="1">
      <c r="A17" s="138"/>
      <c r="B17" s="158" t="s">
        <v>0</v>
      </c>
      <c r="C17" s="148"/>
      <c r="D17" s="149" t="s">
        <v>0</v>
      </c>
      <c r="E17" s="149" t="s">
        <v>0</v>
      </c>
      <c r="F17" s="183" t="s">
        <v>0</v>
      </c>
      <c r="G17" s="183" t="s">
        <v>0</v>
      </c>
      <c r="H17" s="184">
        <f>'Datos '!G19</f>
        <v>148.80000000000001</v>
      </c>
      <c r="I17" s="212" t="s">
        <v>0</v>
      </c>
      <c r="J17" s="213">
        <f>'Datos '!G17</f>
        <v>143.4</v>
      </c>
      <c r="K17" s="214" t="s">
        <v>0</v>
      </c>
      <c r="L17" s="215">
        <f>'Datos '!G8</f>
        <v>307.60000000000002</v>
      </c>
      <c r="M17" s="243" t="s">
        <v>0</v>
      </c>
      <c r="N17" s="244">
        <f>'Datos '!G7</f>
        <v>0.20200000000000001</v>
      </c>
      <c r="O17" s="245" t="s">
        <v>0</v>
      </c>
      <c r="P17" s="246" t="s">
        <v>0</v>
      </c>
      <c r="Q17" s="246" t="s">
        <v>0</v>
      </c>
      <c r="R17" s="273" t="s">
        <v>0</v>
      </c>
      <c r="S17" s="273" t="s">
        <v>0</v>
      </c>
      <c r="T17" s="274" t="s">
        <v>0</v>
      </c>
      <c r="U17" s="274" t="s">
        <v>0</v>
      </c>
      <c r="V17" s="300" t="s">
        <v>0</v>
      </c>
      <c r="W17" s="300" t="s">
        <v>0</v>
      </c>
      <c r="X17" s="301" t="s">
        <v>0</v>
      </c>
      <c r="Y17" s="301" t="s">
        <v>0</v>
      </c>
      <c r="Z17" s="305" t="s">
        <v>0</v>
      </c>
      <c r="AA17" s="305" t="s">
        <v>0</v>
      </c>
      <c r="AB17" s="306" t="s">
        <v>0</v>
      </c>
      <c r="AC17" s="306" t="s">
        <v>0</v>
      </c>
      <c r="AD17" s="148" t="s">
        <v>0</v>
      </c>
      <c r="AE17" s="320" t="s">
        <v>0</v>
      </c>
      <c r="AF17" s="148" t="s">
        <v>0</v>
      </c>
      <c r="AG17" s="157" t="s">
        <v>0</v>
      </c>
      <c r="AH17" s="328" t="s">
        <v>0</v>
      </c>
      <c r="AI17" s="326" t="s">
        <v>0</v>
      </c>
      <c r="AJ17" s="138"/>
      <c r="AK17" s="21"/>
      <c r="AL17" s="21"/>
      <c r="AM17" s="21"/>
      <c r="AN17" s="21"/>
      <c r="AO17" s="362"/>
      <c r="AP17" s="21"/>
      <c r="AQ17" s="21"/>
      <c r="AR17" s="21"/>
      <c r="AS17" s="21"/>
      <c r="AT17" s="138"/>
      <c r="AU17" s="138"/>
      <c r="AV17" s="138"/>
      <c r="AW17" s="138"/>
      <c r="AX17" s="138"/>
      <c r="AY17" s="138"/>
      <c r="AZ17" s="138"/>
      <c r="BA17" s="138"/>
      <c r="BB17" s="138"/>
    </row>
    <row r="18" spans="1:54" ht="16" customHeight="1">
      <c r="A18" s="138"/>
      <c r="B18" s="159" t="s">
        <v>0</v>
      </c>
      <c r="D18" s="151" t="s">
        <v>0</v>
      </c>
      <c r="E18" s="151" t="s">
        <v>0</v>
      </c>
      <c r="F18" s="151" t="s">
        <v>0</v>
      </c>
      <c r="G18" s="151" t="s">
        <v>0</v>
      </c>
      <c r="H18" s="174">
        <f>'Datos '!G19</f>
        <v>148.80000000000001</v>
      </c>
      <c r="I18" s="151" t="s">
        <v>0</v>
      </c>
      <c r="J18" s="151">
        <f>'Datos '!G17</f>
        <v>143.4</v>
      </c>
      <c r="K18" s="151" t="s">
        <v>0</v>
      </c>
      <c r="L18" s="216">
        <f>'Datos '!G8</f>
        <v>307.60000000000002</v>
      </c>
      <c r="M18" s="151" t="s">
        <v>0</v>
      </c>
      <c r="N18" s="221">
        <f>'Datos '!G7</f>
        <v>0.20200000000000001</v>
      </c>
      <c r="O18" s="151" t="s">
        <v>0</v>
      </c>
      <c r="P18" s="151" t="s">
        <v>0</v>
      </c>
      <c r="Q18" s="151" t="s">
        <v>0</v>
      </c>
      <c r="R18" s="151" t="s">
        <v>0</v>
      </c>
      <c r="S18" s="151" t="s">
        <v>0</v>
      </c>
      <c r="T18" s="151" t="s">
        <v>0</v>
      </c>
      <c r="U18" s="151" t="s">
        <v>0</v>
      </c>
      <c r="V18" s="151" t="s">
        <v>0</v>
      </c>
      <c r="W18" s="151" t="s">
        <v>0</v>
      </c>
      <c r="X18" s="151" t="s">
        <v>0</v>
      </c>
      <c r="Y18" s="151" t="s">
        <v>0</v>
      </c>
      <c r="Z18" s="151" t="s">
        <v>0</v>
      </c>
      <c r="AA18" s="151" t="s">
        <v>0</v>
      </c>
      <c r="AB18" s="151" t="s">
        <v>0</v>
      </c>
      <c r="AC18" s="151" t="s">
        <v>0</v>
      </c>
      <c r="AD18" s="148" t="s">
        <v>0</v>
      </c>
      <c r="AE18" s="151" t="s">
        <v>0</v>
      </c>
      <c r="AF18" s="148" t="s">
        <v>0</v>
      </c>
      <c r="AG18" s="155" t="s">
        <v>0</v>
      </c>
      <c r="AH18" s="151" t="s">
        <v>0</v>
      </c>
      <c r="AI18" s="327" t="s">
        <v>0</v>
      </c>
      <c r="AJ18" s="138"/>
      <c r="AK18" s="21"/>
      <c r="AL18" s="21"/>
      <c r="AM18" s="21"/>
      <c r="AN18" s="21"/>
      <c r="AO18" s="362"/>
      <c r="AP18" s="21"/>
      <c r="AQ18" s="21"/>
      <c r="AR18" s="21"/>
      <c r="AS18" s="21"/>
      <c r="AT18" s="138"/>
      <c r="AU18" s="138"/>
      <c r="AV18" s="138"/>
      <c r="AW18" s="138"/>
      <c r="AX18" s="138"/>
      <c r="AY18" s="138"/>
      <c r="AZ18" s="138"/>
      <c r="BA18" s="138"/>
      <c r="BB18" s="138"/>
    </row>
    <row r="19" spans="1:54" ht="3" customHeight="1">
      <c r="A19" s="138"/>
      <c r="B19" s="152" t="s">
        <v>0</v>
      </c>
      <c r="C19" s="160" t="s">
        <v>0</v>
      </c>
      <c r="D19" s="160" t="s">
        <v>0</v>
      </c>
      <c r="E19" s="160" t="s">
        <v>0</v>
      </c>
      <c r="F19" s="160" t="s">
        <v>0</v>
      </c>
      <c r="G19" s="160" t="s">
        <v>0</v>
      </c>
      <c r="H19" s="160" t="s">
        <v>0</v>
      </c>
      <c r="I19" s="160" t="s">
        <v>0</v>
      </c>
      <c r="J19" s="160" t="s">
        <v>0</v>
      </c>
      <c r="K19" s="160" t="s">
        <v>0</v>
      </c>
      <c r="L19" s="160" t="s">
        <v>0</v>
      </c>
      <c r="M19" s="160" t="s">
        <v>0</v>
      </c>
      <c r="N19" s="160" t="s">
        <v>0</v>
      </c>
      <c r="O19" s="160" t="s">
        <v>0</v>
      </c>
      <c r="P19" s="160" t="s">
        <v>0</v>
      </c>
      <c r="Q19" s="160" t="s">
        <v>0</v>
      </c>
      <c r="R19" s="160" t="s">
        <v>0</v>
      </c>
      <c r="S19" s="160" t="s">
        <v>0</v>
      </c>
      <c r="T19" s="160" t="s">
        <v>0</v>
      </c>
      <c r="U19" s="160" t="s">
        <v>0</v>
      </c>
      <c r="V19" s="160" t="s">
        <v>0</v>
      </c>
      <c r="W19" s="160" t="s">
        <v>0</v>
      </c>
      <c r="X19" s="160" t="s">
        <v>0</v>
      </c>
      <c r="Y19" s="160" t="s">
        <v>0</v>
      </c>
      <c r="Z19" s="160" t="s">
        <v>0</v>
      </c>
      <c r="AA19" s="160" t="s">
        <v>0</v>
      </c>
      <c r="AB19" s="160" t="s">
        <v>0</v>
      </c>
      <c r="AC19" s="160" t="s">
        <v>0</v>
      </c>
      <c r="AD19" s="160" t="s">
        <v>0</v>
      </c>
      <c r="AE19" s="160" t="s">
        <v>0</v>
      </c>
      <c r="AF19" s="160" t="s">
        <v>0</v>
      </c>
      <c r="AG19" s="329" t="s">
        <v>0</v>
      </c>
      <c r="AH19" s="160" t="s">
        <v>0</v>
      </c>
      <c r="AI19" s="327" t="s">
        <v>0</v>
      </c>
      <c r="AJ19" s="138"/>
      <c r="AK19" s="21"/>
      <c r="AL19" s="21"/>
      <c r="AM19" s="21"/>
      <c r="AN19" s="21"/>
      <c r="AO19" s="362"/>
      <c r="AP19" s="21"/>
      <c r="AQ19" s="21"/>
      <c r="AR19" s="21"/>
      <c r="AS19" s="21"/>
      <c r="AT19" s="138"/>
      <c r="AU19" s="138"/>
      <c r="AV19" s="138"/>
      <c r="AW19" s="138"/>
      <c r="AX19" s="138"/>
      <c r="AY19" s="138"/>
      <c r="AZ19" s="138"/>
      <c r="BA19" s="138"/>
      <c r="BB19" s="138"/>
    </row>
    <row r="20" spans="1:54" ht="16" customHeight="1">
      <c r="A20" s="138"/>
      <c r="B20" s="147" t="s">
        <v>0</v>
      </c>
      <c r="C20" s="154" t="s">
        <v>0</v>
      </c>
      <c r="D20" s="149" t="s">
        <v>0</v>
      </c>
      <c r="E20" s="149" t="s">
        <v>0</v>
      </c>
      <c r="F20" s="185" t="s">
        <v>0</v>
      </c>
      <c r="G20" s="185" t="s">
        <v>0</v>
      </c>
      <c r="H20" s="186">
        <f>'Datos '!G21</f>
        <v>94.1</v>
      </c>
      <c r="I20" s="217" t="s">
        <v>0</v>
      </c>
      <c r="J20" s="218">
        <f>'Datos '!G22</f>
        <v>203</v>
      </c>
      <c r="K20" s="219" t="s">
        <v>0</v>
      </c>
      <c r="L20" s="220" t="s">
        <v>0</v>
      </c>
      <c r="M20" s="220" t="s">
        <v>0</v>
      </c>
      <c r="N20" s="247" t="s">
        <v>0</v>
      </c>
      <c r="O20" s="247" t="s">
        <v>0</v>
      </c>
      <c r="P20" s="248" t="s">
        <v>0</v>
      </c>
      <c r="Q20" s="248" t="s">
        <v>0</v>
      </c>
      <c r="R20" s="275" t="s">
        <v>0</v>
      </c>
      <c r="S20" s="275" t="s">
        <v>0</v>
      </c>
      <c r="T20" s="276" t="s">
        <v>0</v>
      </c>
      <c r="U20" s="276" t="s">
        <v>0</v>
      </c>
      <c r="V20" s="302" t="s">
        <v>0</v>
      </c>
      <c r="W20" s="302" t="s">
        <v>0</v>
      </c>
      <c r="X20" s="303" t="s">
        <v>0</v>
      </c>
      <c r="Y20" s="303" t="s">
        <v>0</v>
      </c>
      <c r="Z20" s="148" t="s">
        <v>0</v>
      </c>
      <c r="AA20" s="307" t="s">
        <v>0</v>
      </c>
      <c r="AB20" s="308" t="s">
        <v>0</v>
      </c>
      <c r="AC20" s="308" t="s">
        <v>0</v>
      </c>
      <c r="AD20" s="157" t="s">
        <v>0</v>
      </c>
      <c r="AE20" s="157" t="s">
        <v>0</v>
      </c>
      <c r="AF20" s="321" t="s">
        <v>0</v>
      </c>
      <c r="AG20" s="157" t="s">
        <v>0</v>
      </c>
      <c r="AH20" s="157" t="s">
        <v>0</v>
      </c>
      <c r="AI20" s="326" t="s">
        <v>0</v>
      </c>
      <c r="AJ20" s="138"/>
      <c r="AK20" s="336"/>
      <c r="AL20" s="337"/>
      <c r="AM20" s="337"/>
      <c r="AN20" s="337"/>
      <c r="AO20" s="362"/>
      <c r="AP20" s="21"/>
      <c r="AQ20" s="21"/>
      <c r="AR20" s="21"/>
      <c r="AS20" s="21"/>
      <c r="AT20" s="138"/>
      <c r="AU20" s="138"/>
      <c r="AV20" s="138"/>
      <c r="AW20" s="138"/>
      <c r="AX20" s="138"/>
      <c r="AY20" s="138"/>
      <c r="AZ20" s="138"/>
      <c r="BA20" s="138"/>
      <c r="BB20" s="138"/>
    </row>
    <row r="21" spans="1:54" ht="16" customHeight="1">
      <c r="A21" s="138"/>
      <c r="B21" s="161" t="s">
        <v>0</v>
      </c>
      <c r="C21" s="162" t="s">
        <v>0</v>
      </c>
      <c r="D21" s="151" t="s">
        <v>0</v>
      </c>
      <c r="E21" s="151" t="s">
        <v>0</v>
      </c>
      <c r="F21" s="151" t="s">
        <v>0</v>
      </c>
      <c r="G21" s="151" t="s">
        <v>0</v>
      </c>
      <c r="H21" s="174">
        <f>'Datos '!G21</f>
        <v>94.1</v>
      </c>
      <c r="I21" s="151" t="s">
        <v>0</v>
      </c>
      <c r="J21" s="221">
        <f>'Datos '!G22</f>
        <v>203</v>
      </c>
      <c r="K21" s="151" t="s">
        <v>0</v>
      </c>
      <c r="L21" s="151" t="s">
        <v>0</v>
      </c>
      <c r="M21" s="151" t="s">
        <v>0</v>
      </c>
      <c r="N21" s="151" t="s">
        <v>0</v>
      </c>
      <c r="O21" s="151" t="s">
        <v>0</v>
      </c>
      <c r="P21" s="151" t="s">
        <v>0</v>
      </c>
      <c r="Q21" s="151" t="s">
        <v>0</v>
      </c>
      <c r="R21" s="151" t="s">
        <v>2</v>
      </c>
      <c r="S21" s="151" t="s">
        <v>0</v>
      </c>
      <c r="T21" s="151" t="s">
        <v>0</v>
      </c>
      <c r="U21" s="151" t="s">
        <v>0</v>
      </c>
      <c r="V21" s="151" t="s">
        <v>0</v>
      </c>
      <c r="W21" s="151" t="s">
        <v>0</v>
      </c>
      <c r="X21" s="151" t="s">
        <v>0</v>
      </c>
      <c r="Y21" s="151" t="s">
        <v>0</v>
      </c>
      <c r="Z21" s="148" t="s">
        <v>0</v>
      </c>
      <c r="AA21" s="151" t="s">
        <v>0</v>
      </c>
      <c r="AB21" s="151" t="s">
        <v>0</v>
      </c>
      <c r="AC21" s="151" t="s">
        <v>0</v>
      </c>
      <c r="AD21" s="155" t="s">
        <v>0</v>
      </c>
      <c r="AE21" s="155" t="s">
        <v>0</v>
      </c>
      <c r="AF21" s="151" t="s">
        <v>0</v>
      </c>
      <c r="AG21" s="155" t="s">
        <v>0</v>
      </c>
      <c r="AH21" s="162" t="s">
        <v>0</v>
      </c>
      <c r="AI21" s="327" t="s">
        <v>0</v>
      </c>
      <c r="AJ21" s="138"/>
      <c r="AK21" s="336"/>
      <c r="AL21" s="337"/>
      <c r="AM21" s="337"/>
      <c r="AN21" s="337"/>
      <c r="AO21" s="362"/>
      <c r="AP21" s="21"/>
      <c r="AQ21" s="21"/>
      <c r="AR21" s="21"/>
      <c r="AS21" s="21"/>
      <c r="AT21" s="138"/>
      <c r="AU21" s="138"/>
      <c r="AV21" s="138"/>
      <c r="AW21" s="138"/>
      <c r="AX21" s="138"/>
      <c r="AY21" s="138"/>
      <c r="AZ21" s="138"/>
      <c r="BA21" s="138"/>
      <c r="BB21" s="138"/>
    </row>
    <row r="22" spans="1:54" ht="3" customHeight="1">
      <c r="A22" s="138"/>
      <c r="B22" s="152" t="s">
        <v>0</v>
      </c>
      <c r="C22" s="156" t="s">
        <v>0</v>
      </c>
      <c r="D22" s="153" t="s">
        <v>0</v>
      </c>
      <c r="E22" s="153" t="s">
        <v>0</v>
      </c>
      <c r="F22" s="153" t="s">
        <v>0</v>
      </c>
      <c r="G22" s="153" t="s">
        <v>0</v>
      </c>
      <c r="H22" s="153" t="s">
        <v>0</v>
      </c>
      <c r="I22" s="153" t="s">
        <v>0</v>
      </c>
      <c r="J22" s="153" t="s">
        <v>0</v>
      </c>
      <c r="K22" s="153" t="s">
        <v>0</v>
      </c>
      <c r="L22" s="153" t="s">
        <v>0</v>
      </c>
      <c r="M22" s="249" t="s">
        <v>0</v>
      </c>
      <c r="N22" s="250" t="s">
        <v>0</v>
      </c>
      <c r="O22" s="250" t="s">
        <v>0</v>
      </c>
      <c r="P22" s="250" t="s">
        <v>0</v>
      </c>
      <c r="Q22" s="277" t="s">
        <v>0</v>
      </c>
      <c r="R22" s="153" t="s">
        <v>2</v>
      </c>
      <c r="S22" s="153" t="s">
        <v>0</v>
      </c>
      <c r="T22" s="153" t="s">
        <v>0</v>
      </c>
      <c r="U22" s="153" t="s">
        <v>0</v>
      </c>
      <c r="V22" s="153" t="s">
        <v>0</v>
      </c>
      <c r="W22" s="153" t="s">
        <v>0</v>
      </c>
      <c r="X22" s="153" t="s">
        <v>0</v>
      </c>
      <c r="Y22" s="153" t="s">
        <v>0</v>
      </c>
      <c r="Z22" s="153" t="s">
        <v>0</v>
      </c>
      <c r="AA22" s="153" t="s">
        <v>0</v>
      </c>
      <c r="AB22" s="153" t="s">
        <v>0</v>
      </c>
      <c r="AC22" s="153" t="s">
        <v>0</v>
      </c>
      <c r="AD22" s="156" t="s">
        <v>0</v>
      </c>
      <c r="AE22" s="156" t="s">
        <v>0</v>
      </c>
      <c r="AF22" s="153" t="s">
        <v>0</v>
      </c>
      <c r="AG22" s="156" t="s">
        <v>0</v>
      </c>
      <c r="AH22" s="156" t="s">
        <v>0</v>
      </c>
      <c r="AI22" s="327" t="s">
        <v>0</v>
      </c>
      <c r="AJ22" s="138"/>
      <c r="AK22" s="336"/>
      <c r="AL22" s="337"/>
      <c r="AM22" s="337"/>
      <c r="AN22" s="337"/>
      <c r="AO22" s="362"/>
      <c r="AP22" s="21"/>
      <c r="AQ22" s="21"/>
      <c r="AR22" s="21"/>
      <c r="AS22" s="21"/>
      <c r="AT22" s="138"/>
      <c r="AU22" s="138"/>
      <c r="AV22" s="138"/>
      <c r="AW22" s="138"/>
      <c r="AX22" s="138"/>
      <c r="AY22" s="138"/>
      <c r="AZ22" s="138"/>
      <c r="BA22" s="138"/>
      <c r="BB22" s="138"/>
    </row>
    <row r="23" spans="1:54" ht="16" customHeight="1">
      <c r="A23" s="138"/>
      <c r="B23" s="147" t="s">
        <v>0</v>
      </c>
      <c r="C23" s="163" t="s">
        <v>0</v>
      </c>
      <c r="D23" s="149" t="s">
        <v>0</v>
      </c>
      <c r="E23" s="149" t="s">
        <v>0</v>
      </c>
      <c r="F23" s="148" t="s">
        <v>0</v>
      </c>
      <c r="G23" s="187" t="s">
        <v>0</v>
      </c>
      <c r="H23" s="188">
        <f>'Datos '!G11</f>
        <v>224.7</v>
      </c>
      <c r="I23" s="222" t="s">
        <v>0</v>
      </c>
      <c r="K23" s="223" t="s">
        <v>0</v>
      </c>
      <c r="L23" s="224" t="s">
        <v>0</v>
      </c>
      <c r="M23" s="251" t="s">
        <v>0</v>
      </c>
      <c r="N23" s="252">
        <f>'Datos '!G34</f>
        <v>293.8</v>
      </c>
      <c r="O23" s="253" t="s">
        <v>0</v>
      </c>
      <c r="P23" s="254">
        <f>'Datos '!G33</f>
        <v>13.975</v>
      </c>
      <c r="Q23" s="278" t="s">
        <v>0</v>
      </c>
      <c r="R23" s="279" t="s">
        <v>2</v>
      </c>
      <c r="S23" s="280" t="s">
        <v>0</v>
      </c>
      <c r="T23" s="281" t="s">
        <v>0</v>
      </c>
      <c r="U23" s="281" t="s">
        <v>0</v>
      </c>
      <c r="V23" s="157" t="s">
        <v>0</v>
      </c>
      <c r="W23" s="157" t="s">
        <v>0</v>
      </c>
      <c r="X23" s="157" t="s">
        <v>0</v>
      </c>
      <c r="Y23" s="157" t="s">
        <v>0</v>
      </c>
      <c r="Z23" s="309" t="s">
        <v>0</v>
      </c>
      <c r="AA23" s="309" t="s">
        <v>0</v>
      </c>
      <c r="AB23" s="310" t="s">
        <v>0</v>
      </c>
      <c r="AC23" s="310" t="s">
        <v>0</v>
      </c>
      <c r="AD23" s="157" t="s">
        <v>0</v>
      </c>
      <c r="AE23" s="157" t="s">
        <v>0</v>
      </c>
      <c r="AF23" s="157" t="s">
        <v>0</v>
      </c>
      <c r="AG23" s="154" t="s">
        <v>0</v>
      </c>
      <c r="AH23" s="154" t="s">
        <v>0</v>
      </c>
      <c r="AI23" s="326" t="s">
        <v>0</v>
      </c>
      <c r="AJ23" s="138"/>
      <c r="AK23" s="431" t="str">
        <f>VLOOKUP(INDEX('(с)'!$B$51:$B$135,'(с)'!$A$136,1),'Datos '!$E$7:$F$91,2,0)</f>
        <v>Chubut</v>
      </c>
      <c r="AL23" s="432"/>
      <c r="AM23" s="432"/>
      <c r="AN23" s="433"/>
      <c r="AO23" s="362"/>
      <c r="AP23" s="21"/>
      <c r="AQ23" s="21"/>
      <c r="AR23" s="21"/>
      <c r="AS23" s="21"/>
      <c r="AT23" s="138"/>
      <c r="AU23" s="138"/>
      <c r="AV23" s="138"/>
      <c r="AW23" s="138"/>
      <c r="AX23" s="138"/>
      <c r="AY23" s="138"/>
      <c r="AZ23" s="138"/>
      <c r="BA23" s="138"/>
      <c r="BB23" s="138"/>
    </row>
    <row r="24" spans="1:54" ht="16" customHeight="1">
      <c r="A24" s="138"/>
      <c r="B24" s="161" t="s">
        <v>0</v>
      </c>
      <c r="C24" s="164" t="s">
        <v>0</v>
      </c>
      <c r="D24" s="151" t="s">
        <v>0</v>
      </c>
      <c r="E24" s="151" t="s">
        <v>0</v>
      </c>
      <c r="F24" s="148" t="s">
        <v>0</v>
      </c>
      <c r="G24" s="151" t="s">
        <v>0</v>
      </c>
      <c r="H24" s="189">
        <f>'Datos '!G11</f>
        <v>224.7</v>
      </c>
      <c r="I24" s="151" t="s">
        <v>0</v>
      </c>
      <c r="K24" s="151" t="s">
        <v>0</v>
      </c>
      <c r="L24" s="151" t="s">
        <v>0</v>
      </c>
      <c r="M24" s="251" t="s">
        <v>0</v>
      </c>
      <c r="N24" s="151">
        <f>'Datos '!G34</f>
        <v>293.8</v>
      </c>
      <c r="O24" s="253" t="s">
        <v>0</v>
      </c>
      <c r="P24" s="151">
        <f>'Datos '!G33</f>
        <v>13.975</v>
      </c>
      <c r="Q24" s="278" t="s">
        <v>0</v>
      </c>
      <c r="R24" s="151" t="s">
        <v>2</v>
      </c>
      <c r="S24" s="280" t="s">
        <v>0</v>
      </c>
      <c r="T24" s="151" t="s">
        <v>0</v>
      </c>
      <c r="U24" s="151" t="s">
        <v>0</v>
      </c>
      <c r="V24" s="155" t="s">
        <v>0</v>
      </c>
      <c r="W24" s="155" t="s">
        <v>0</v>
      </c>
      <c r="X24" s="155" t="s">
        <v>0</v>
      </c>
      <c r="Y24" s="155" t="s">
        <v>0</v>
      </c>
      <c r="Z24" s="151" t="s">
        <v>0</v>
      </c>
      <c r="AA24" s="151" t="s">
        <v>0</v>
      </c>
      <c r="AB24" s="151" t="s">
        <v>0</v>
      </c>
      <c r="AC24" s="151" t="s">
        <v>0</v>
      </c>
      <c r="AD24" s="155" t="s">
        <v>0</v>
      </c>
      <c r="AE24" s="155" t="s">
        <v>0</v>
      </c>
      <c r="AF24" s="155" t="s">
        <v>0</v>
      </c>
      <c r="AG24" s="162" t="s">
        <v>0</v>
      </c>
      <c r="AH24" s="156" t="s">
        <v>0</v>
      </c>
      <c r="AI24" s="327" t="s">
        <v>0</v>
      </c>
      <c r="AJ24" s="138"/>
      <c r="AK24" s="434">
        <f>VLOOKUP(INDEX('(с)'!$B$51:$B$135,'(с)'!$A$136,1),'Datos '!$E$7:$G$91,3,0)</f>
        <v>224.7</v>
      </c>
      <c r="AL24" s="435"/>
      <c r="AM24" s="435"/>
      <c r="AN24" s="345"/>
      <c r="AO24" s="362"/>
      <c r="AP24" s="21"/>
      <c r="AQ24" s="21"/>
      <c r="AR24" s="21"/>
      <c r="AS24" s="21"/>
      <c r="AT24" s="138"/>
      <c r="AU24" s="138"/>
      <c r="AV24" s="138"/>
      <c r="AW24" s="138"/>
      <c r="AX24" s="138"/>
      <c r="AY24" s="138"/>
      <c r="AZ24" s="138"/>
      <c r="BA24" s="138"/>
      <c r="BB24" s="138"/>
    </row>
    <row r="25" spans="1:54" ht="3" customHeight="1">
      <c r="A25" s="138"/>
      <c r="B25" s="152" t="s">
        <v>0</v>
      </c>
      <c r="C25" s="153" t="s">
        <v>0</v>
      </c>
      <c r="D25" s="153" t="s">
        <v>0</v>
      </c>
      <c r="E25" s="153" t="s">
        <v>0</v>
      </c>
      <c r="F25" s="153" t="s">
        <v>0</v>
      </c>
      <c r="G25" s="153" t="s">
        <v>0</v>
      </c>
      <c r="H25" s="153" t="s">
        <v>0</v>
      </c>
      <c r="I25" s="153" t="s">
        <v>0</v>
      </c>
      <c r="K25" s="153" t="s">
        <v>0</v>
      </c>
      <c r="L25" s="153" t="s">
        <v>0</v>
      </c>
      <c r="M25" s="255" t="s">
        <v>0</v>
      </c>
      <c r="N25" s="256" t="s">
        <v>0</v>
      </c>
      <c r="O25" s="256" t="s">
        <v>0</v>
      </c>
      <c r="P25" s="256" t="s">
        <v>0</v>
      </c>
      <c r="Q25" s="282" t="s">
        <v>0</v>
      </c>
      <c r="R25" s="153" t="s">
        <v>2</v>
      </c>
      <c r="S25" s="153" t="s">
        <v>0</v>
      </c>
      <c r="T25" s="153" t="s">
        <v>0</v>
      </c>
      <c r="U25" s="153" t="s">
        <v>0</v>
      </c>
      <c r="V25" s="156" t="s">
        <v>0</v>
      </c>
      <c r="W25" s="156" t="s">
        <v>0</v>
      </c>
      <c r="X25" s="156" t="s">
        <v>0</v>
      </c>
      <c r="Y25" s="156" t="s">
        <v>0</v>
      </c>
      <c r="Z25" s="153" t="s">
        <v>0</v>
      </c>
      <c r="AA25" s="153" t="s">
        <v>0</v>
      </c>
      <c r="AB25" s="153" t="s">
        <v>0</v>
      </c>
      <c r="AC25" s="153" t="s">
        <v>0</v>
      </c>
      <c r="AD25" s="156" t="s">
        <v>0</v>
      </c>
      <c r="AE25" s="156" t="s">
        <v>0</v>
      </c>
      <c r="AF25" s="156" t="s">
        <v>0</v>
      </c>
      <c r="AG25" s="156" t="s">
        <v>0</v>
      </c>
      <c r="AH25" s="156" t="s">
        <v>0</v>
      </c>
      <c r="AI25" s="327" t="s">
        <v>0</v>
      </c>
      <c r="AJ25" s="138"/>
      <c r="AK25" s="346"/>
      <c r="AL25" s="347"/>
      <c r="AM25" s="347"/>
      <c r="AN25" s="348"/>
      <c r="AO25" s="362"/>
      <c r="AP25" s="21"/>
      <c r="AQ25" s="21"/>
      <c r="AR25" s="21"/>
      <c r="AS25" s="21"/>
      <c r="AT25" s="138"/>
      <c r="AU25" s="138"/>
      <c r="AV25" s="138"/>
      <c r="AW25" s="138"/>
      <c r="AX25" s="138"/>
      <c r="AY25" s="138"/>
      <c r="AZ25" s="138"/>
      <c r="BA25" s="138"/>
      <c r="BB25" s="138"/>
    </row>
    <row r="26" spans="1:54" ht="16" customHeight="1">
      <c r="A26" s="138"/>
      <c r="B26" s="147" t="s">
        <v>0</v>
      </c>
      <c r="C26" s="154" t="s">
        <v>0</v>
      </c>
      <c r="D26" s="163" t="s">
        <v>0</v>
      </c>
      <c r="E26" s="163" t="s">
        <v>0</v>
      </c>
      <c r="F26" s="163" t="s">
        <v>0</v>
      </c>
      <c r="G26" s="163" t="s">
        <v>0</v>
      </c>
      <c r="H26" s="190">
        <f>'Datos '!G26</f>
        <v>243.94</v>
      </c>
      <c r="I26" s="149" t="s">
        <v>0</v>
      </c>
      <c r="K26" s="225" t="s">
        <v>0</v>
      </c>
      <c r="L26" s="148" t="s">
        <v>0</v>
      </c>
      <c r="M26" s="257" t="s">
        <v>0</v>
      </c>
      <c r="N26" s="148" t="s">
        <v>0</v>
      </c>
      <c r="O26" s="258" t="s">
        <v>0</v>
      </c>
      <c r="P26" s="149" t="s">
        <v>0</v>
      </c>
      <c r="Q26" s="163" t="s">
        <v>0</v>
      </c>
      <c r="R26" s="163" t="s">
        <v>2</v>
      </c>
      <c r="S26" s="283" t="s">
        <v>0</v>
      </c>
      <c r="T26" s="283" t="s">
        <v>0</v>
      </c>
      <c r="U26" s="283" t="s">
        <v>0</v>
      </c>
      <c r="V26" s="283" t="s">
        <v>0</v>
      </c>
      <c r="W26" s="283" t="s">
        <v>0</v>
      </c>
      <c r="X26" s="283" t="s">
        <v>0</v>
      </c>
      <c r="Y26" s="283" t="s">
        <v>0</v>
      </c>
      <c r="Z26" s="266" t="s">
        <v>0</v>
      </c>
      <c r="AA26" s="266" t="s">
        <v>0</v>
      </c>
      <c r="AB26" s="266" t="s">
        <v>0</v>
      </c>
      <c r="AC26" s="266" t="s">
        <v>0</v>
      </c>
      <c r="AD26" s="266" t="s">
        <v>0</v>
      </c>
      <c r="AE26" s="266" t="s">
        <v>0</v>
      </c>
      <c r="AF26" s="266" t="s">
        <v>0</v>
      </c>
      <c r="AG26" s="266" t="s">
        <v>0</v>
      </c>
      <c r="AH26" s="266" t="s">
        <v>0</v>
      </c>
      <c r="AI26" s="330" t="s">
        <v>0</v>
      </c>
      <c r="AJ26" s="138"/>
      <c r="AK26" s="349" t="s">
        <v>3</v>
      </c>
      <c r="AL26" s="436" t="str">
        <f>IF('(с)'!$A$136&gt;24,"",ROMAN(RANK(AK24,'Datos '!G7:G30)))</f>
        <v>III</v>
      </c>
      <c r="AM26" s="436"/>
      <c r="AN26" s="350"/>
      <c r="AO26" s="362"/>
      <c r="AP26" s="21"/>
      <c r="AQ26" s="21"/>
      <c r="AR26" s="21"/>
      <c r="AS26" s="21"/>
      <c r="AT26" s="138"/>
      <c r="AU26" s="138"/>
      <c r="AV26" s="138"/>
      <c r="AW26" s="138"/>
      <c r="AX26" s="138"/>
      <c r="AY26" s="138"/>
      <c r="AZ26" s="138"/>
      <c r="BA26" s="138"/>
      <c r="BB26" s="138"/>
    </row>
    <row r="27" spans="1:54" ht="16" customHeight="1">
      <c r="A27" s="138"/>
      <c r="B27" s="161" t="s">
        <v>0</v>
      </c>
      <c r="C27" s="162" t="s">
        <v>0</v>
      </c>
      <c r="D27" s="164" t="s">
        <v>0</v>
      </c>
      <c r="E27" s="164" t="s">
        <v>0</v>
      </c>
      <c r="F27" s="164" t="s">
        <v>0</v>
      </c>
      <c r="G27" s="164" t="s">
        <v>0</v>
      </c>
      <c r="H27" s="191">
        <f>'Datos '!G26</f>
        <v>243.94</v>
      </c>
      <c r="I27" s="151" t="s">
        <v>0</v>
      </c>
      <c r="K27" s="151" t="s">
        <v>0</v>
      </c>
      <c r="L27" s="148" t="s">
        <v>0</v>
      </c>
      <c r="M27" s="151" t="s">
        <v>0</v>
      </c>
      <c r="N27" s="148" t="s">
        <v>0</v>
      </c>
      <c r="O27" s="151" t="s">
        <v>0</v>
      </c>
      <c r="P27" s="151" t="s">
        <v>0</v>
      </c>
      <c r="Q27" s="151" t="s">
        <v>0</v>
      </c>
      <c r="R27" s="201" t="s">
        <v>2</v>
      </c>
      <c r="S27" s="153" t="s">
        <v>0</v>
      </c>
      <c r="T27" s="166" t="s">
        <v>0</v>
      </c>
      <c r="U27" s="166" t="s">
        <v>0</v>
      </c>
      <c r="V27" s="166" t="s">
        <v>0</v>
      </c>
      <c r="W27" s="166" t="s">
        <v>0</v>
      </c>
      <c r="X27" s="166" t="s">
        <v>0</v>
      </c>
      <c r="Y27" s="166" t="s">
        <v>0</v>
      </c>
      <c r="Z27" s="437" t="s">
        <v>4</v>
      </c>
      <c r="AA27" s="437"/>
      <c r="AB27" s="437"/>
      <c r="AC27" s="437"/>
      <c r="AD27" s="437"/>
      <c r="AE27" s="437"/>
      <c r="AF27" s="437"/>
      <c r="AG27" s="331" t="s">
        <v>0</v>
      </c>
      <c r="AH27" s="331" t="s">
        <v>0</v>
      </c>
      <c r="AI27" s="332" t="s">
        <v>0</v>
      </c>
      <c r="AJ27" s="138"/>
      <c r="AK27" s="351" t="s">
        <v>5</v>
      </c>
      <c r="AL27" s="438">
        <f>IF('(с)'!F147=1,AK24/'(с)'!D150,"")</f>
        <v>8.0817977198324523E-2</v>
      </c>
      <c r="AM27" s="438"/>
      <c r="AN27" s="350"/>
      <c r="AO27" s="362"/>
      <c r="AP27" s="21"/>
      <c r="AQ27" s="21"/>
      <c r="AR27" s="21"/>
      <c r="AS27" s="21"/>
      <c r="AT27" s="138"/>
      <c r="AU27" s="138"/>
      <c r="AV27" s="138"/>
      <c r="AW27" s="138"/>
      <c r="AX27" s="138"/>
      <c r="AY27" s="138"/>
      <c r="AZ27" s="138"/>
      <c r="BA27" s="138"/>
      <c r="BB27" s="138"/>
    </row>
    <row r="28" spans="1:54" ht="3" customHeight="1">
      <c r="A28" s="138"/>
      <c r="B28" s="152" t="s">
        <v>0</v>
      </c>
      <c r="C28" s="156" t="s">
        <v>0</v>
      </c>
      <c r="D28" s="153" t="s">
        <v>0</v>
      </c>
      <c r="E28" s="153" t="s">
        <v>0</v>
      </c>
      <c r="F28" s="153" t="s">
        <v>0</v>
      </c>
      <c r="G28" s="153" t="s">
        <v>0</v>
      </c>
      <c r="H28" s="153" t="s">
        <v>0</v>
      </c>
      <c r="I28" s="153" t="s">
        <v>0</v>
      </c>
      <c r="J28" s="153" t="s">
        <v>0</v>
      </c>
      <c r="K28" s="153" t="s">
        <v>0</v>
      </c>
      <c r="L28" s="153" t="s">
        <v>0</v>
      </c>
      <c r="M28" s="153" t="s">
        <v>0</v>
      </c>
      <c r="N28" s="153" t="s">
        <v>0</v>
      </c>
      <c r="O28" s="153" t="s">
        <v>0</v>
      </c>
      <c r="P28" s="153" t="s">
        <v>0</v>
      </c>
      <c r="Q28" s="153" t="s">
        <v>0</v>
      </c>
      <c r="R28" s="284" t="s">
        <v>0</v>
      </c>
      <c r="S28" s="153" t="s">
        <v>0</v>
      </c>
      <c r="T28" s="166" t="s">
        <v>0</v>
      </c>
      <c r="U28" s="166" t="s">
        <v>0</v>
      </c>
      <c r="V28" s="166" t="s">
        <v>0</v>
      </c>
      <c r="W28" s="166" t="s">
        <v>0</v>
      </c>
      <c r="X28" s="166" t="s">
        <v>0</v>
      </c>
      <c r="Y28" s="166" t="s">
        <v>0</v>
      </c>
      <c r="Z28" s="311" t="s">
        <v>0</v>
      </c>
      <c r="AA28" s="311" t="s">
        <v>0</v>
      </c>
      <c r="AB28" s="311" t="s">
        <v>0</v>
      </c>
      <c r="AC28" s="311" t="s">
        <v>0</v>
      </c>
      <c r="AD28" s="311" t="s">
        <v>0</v>
      </c>
      <c r="AE28" s="311" t="s">
        <v>0</v>
      </c>
      <c r="AF28" s="311" t="s">
        <v>0</v>
      </c>
      <c r="AG28" s="331" t="s">
        <v>0</v>
      </c>
      <c r="AH28" s="331" t="s">
        <v>0</v>
      </c>
      <c r="AI28" s="332" t="s">
        <v>0</v>
      </c>
      <c r="AJ28" s="138"/>
      <c r="AK28" s="352"/>
      <c r="AL28" s="353"/>
      <c r="AM28" s="353"/>
      <c r="AN28" s="138"/>
      <c r="AO28" s="362"/>
      <c r="AP28" s="21"/>
      <c r="AQ28" s="21"/>
      <c r="AR28" s="21"/>
      <c r="AS28" s="21"/>
      <c r="AT28" s="138"/>
      <c r="AU28" s="138"/>
      <c r="AV28" s="138"/>
      <c r="AW28" s="138"/>
      <c r="AX28" s="138"/>
      <c r="AY28" s="138"/>
      <c r="AZ28" s="138"/>
      <c r="BA28" s="138"/>
      <c r="BB28" s="138"/>
    </row>
    <row r="29" spans="1:54" ht="16" customHeight="1">
      <c r="A29" s="138"/>
      <c r="B29" s="147" t="s">
        <v>0</v>
      </c>
      <c r="C29" s="154" t="s">
        <v>0</v>
      </c>
      <c r="D29" s="149" t="s">
        <v>0</v>
      </c>
      <c r="E29" s="149" t="s">
        <v>0</v>
      </c>
      <c r="F29" s="192" t="s">
        <v>0</v>
      </c>
      <c r="G29" s="193" t="s">
        <v>0</v>
      </c>
      <c r="H29" s="194" t="s">
        <v>0</v>
      </c>
      <c r="I29" s="194" t="s">
        <v>0</v>
      </c>
      <c r="J29" s="226">
        <f>'Datos '!G29</f>
        <v>21.48</v>
      </c>
      <c r="K29" s="227" t="s">
        <v>0</v>
      </c>
      <c r="M29" s="259" t="s">
        <v>0</v>
      </c>
      <c r="N29" s="148" t="s">
        <v>0</v>
      </c>
      <c r="O29" s="260" t="s">
        <v>0</v>
      </c>
      <c r="P29" s="148" t="s">
        <v>0</v>
      </c>
      <c r="Q29" s="285" t="s">
        <v>0</v>
      </c>
      <c r="R29" s="286" t="s">
        <v>0</v>
      </c>
      <c r="S29" s="163" t="s">
        <v>0</v>
      </c>
      <c r="T29" s="425" t="str">
        <f>INDEX('(с)'!C120:D128,'(с)'!C119,1)</f>
        <v>x 1</v>
      </c>
      <c r="U29" s="425"/>
      <c r="V29" s="425"/>
      <c r="W29" s="287" t="s">
        <v>0</v>
      </c>
      <c r="X29" s="426" t="str">
        <f>"Escala continua (centro = percentil. "&amp;AK35&amp;","</f>
        <v>Escala continua (centro = percentil. 50,</v>
      </c>
      <c r="Y29" s="426"/>
      <c r="Z29" s="426"/>
      <c r="AA29" s="426"/>
      <c r="AB29" s="426"/>
      <c r="AC29" s="426"/>
      <c r="AD29" s="426"/>
      <c r="AE29" s="426"/>
      <c r="AF29" s="426"/>
      <c r="AG29" s="426"/>
      <c r="AH29" s="426"/>
      <c r="AI29" s="325" t="s">
        <v>0</v>
      </c>
      <c r="AJ29" s="138"/>
      <c r="AK29" s="138"/>
      <c r="AL29" s="138"/>
      <c r="AM29" s="138"/>
      <c r="AN29" s="138"/>
      <c r="AO29" s="362"/>
      <c r="AP29" s="21"/>
      <c r="AQ29" s="365"/>
      <c r="AR29" s="365"/>
      <c r="AS29" s="365"/>
      <c r="AT29" s="138"/>
      <c r="AU29" s="138"/>
      <c r="AV29" s="138"/>
      <c r="AW29" s="138"/>
      <c r="AX29" s="138"/>
      <c r="AY29" s="138"/>
      <c r="AZ29" s="138"/>
      <c r="BA29" s="138"/>
      <c r="BB29" s="138"/>
    </row>
    <row r="30" spans="1:54" ht="16" customHeight="1">
      <c r="A30" s="138"/>
      <c r="B30" s="161" t="s">
        <v>0</v>
      </c>
      <c r="C30" s="162" t="s">
        <v>0</v>
      </c>
      <c r="D30" s="151" t="s">
        <v>0</v>
      </c>
      <c r="E30" s="151" t="s">
        <v>0</v>
      </c>
      <c r="F30" s="151" t="s">
        <v>0</v>
      </c>
      <c r="G30" s="151" t="s">
        <v>0</v>
      </c>
      <c r="H30" s="151" t="s">
        <v>0</v>
      </c>
      <c r="I30" s="151" t="s">
        <v>0</v>
      </c>
      <c r="J30" s="191">
        <f>'Datos '!G29</f>
        <v>21.48</v>
      </c>
      <c r="K30" s="151" t="s">
        <v>0</v>
      </c>
      <c r="M30" s="151" t="s">
        <v>0</v>
      </c>
      <c r="N30" s="148" t="s">
        <v>0</v>
      </c>
      <c r="O30" s="151" t="s">
        <v>0</v>
      </c>
      <c r="P30" s="148" t="s">
        <v>0</v>
      </c>
      <c r="Q30" s="151" t="s">
        <v>0</v>
      </c>
      <c r="R30" s="201" t="s">
        <v>0</v>
      </c>
      <c r="S30" s="153" t="s">
        <v>0</v>
      </c>
      <c r="T30" s="427" t="str">
        <f>INDEX('(с)'!C120:D128,'(с)'!C129,1)</f>
        <v>x 1</v>
      </c>
      <c r="U30" s="427"/>
      <c r="V30" s="427"/>
      <c r="W30" s="288" t="s">
        <v>0</v>
      </c>
      <c r="X30" s="428" t="s">
        <v>6</v>
      </c>
      <c r="Y30" s="428"/>
      <c r="Z30" s="428"/>
      <c r="AA30" s="428"/>
      <c r="AB30" s="428"/>
      <c r="AC30" s="428"/>
      <c r="AD30" s="428"/>
      <c r="AE30" s="428"/>
      <c r="AF30" s="428"/>
      <c r="AG30" s="428"/>
      <c r="AH30" s="428"/>
      <c r="AI30" s="332" t="s">
        <v>0</v>
      </c>
      <c r="AJ30" s="138"/>
      <c r="AK30" s="138"/>
      <c r="AL30" s="138"/>
      <c r="AM30" s="138"/>
      <c r="AN30" s="138"/>
      <c r="AO30" s="362"/>
      <c r="AP30" s="365"/>
      <c r="AQ30" s="365"/>
      <c r="AR30" s="365"/>
      <c r="AS30" s="365"/>
      <c r="AT30" s="138"/>
      <c r="AU30" s="138"/>
      <c r="AV30" s="138"/>
      <c r="AW30" s="138"/>
      <c r="AX30" s="138"/>
      <c r="AY30" s="138"/>
      <c r="AZ30" s="138"/>
      <c r="BA30" s="138"/>
      <c r="BB30" s="138"/>
    </row>
    <row r="31" spans="1:54" ht="5.15" customHeight="1">
      <c r="A31" s="138"/>
      <c r="B31" s="152" t="s">
        <v>0</v>
      </c>
      <c r="C31" s="156" t="s">
        <v>0</v>
      </c>
      <c r="D31" s="153" t="s">
        <v>0</v>
      </c>
      <c r="E31" s="153" t="s">
        <v>0</v>
      </c>
      <c r="F31" s="153" t="s">
        <v>0</v>
      </c>
      <c r="G31" s="153" t="s">
        <v>0</v>
      </c>
      <c r="H31" s="153" t="s">
        <v>0</v>
      </c>
      <c r="I31" s="153" t="s">
        <v>0</v>
      </c>
      <c r="J31" s="153" t="s">
        <v>0</v>
      </c>
      <c r="K31" s="153" t="s">
        <v>0</v>
      </c>
      <c r="L31" s="153" t="s">
        <v>0</v>
      </c>
      <c r="M31" s="153" t="s">
        <v>0</v>
      </c>
      <c r="N31" s="153" t="s">
        <v>0</v>
      </c>
      <c r="O31" s="153" t="s">
        <v>0</v>
      </c>
      <c r="P31" s="153" t="s">
        <v>0</v>
      </c>
      <c r="Q31" s="153" t="s">
        <v>0</v>
      </c>
      <c r="R31" s="284" t="s">
        <v>0</v>
      </c>
      <c r="S31" s="153" t="s">
        <v>0</v>
      </c>
      <c r="T31" s="288" t="s">
        <v>0</v>
      </c>
      <c r="U31" s="288" t="s">
        <v>0</v>
      </c>
      <c r="V31" s="288" t="s">
        <v>0</v>
      </c>
      <c r="W31" s="288" t="s">
        <v>0</v>
      </c>
      <c r="X31" s="304" t="s">
        <v>0</v>
      </c>
      <c r="Y31" s="304" t="s">
        <v>0</v>
      </c>
      <c r="Z31" s="304" t="s">
        <v>0</v>
      </c>
      <c r="AA31" s="304" t="s">
        <v>0</v>
      </c>
      <c r="AB31" s="304" t="s">
        <v>0</v>
      </c>
      <c r="AC31" s="304" t="s">
        <v>0</v>
      </c>
      <c r="AD31" s="304" t="s">
        <v>0</v>
      </c>
      <c r="AE31" s="304" t="s">
        <v>0</v>
      </c>
      <c r="AF31" s="304" t="s">
        <v>0</v>
      </c>
      <c r="AG31" s="304" t="s">
        <v>0</v>
      </c>
      <c r="AH31" s="304" t="s">
        <v>0</v>
      </c>
      <c r="AI31" s="332" t="s">
        <v>0</v>
      </c>
      <c r="AJ31" s="138"/>
      <c r="AK31" s="138"/>
      <c r="AL31" s="138"/>
      <c r="AM31" s="138"/>
      <c r="AN31" s="138"/>
      <c r="AO31" s="362"/>
      <c r="AP31" s="365"/>
      <c r="AQ31" s="365"/>
      <c r="AR31" s="365"/>
      <c r="AS31" s="365"/>
      <c r="AT31" s="138"/>
      <c r="AU31" s="138"/>
      <c r="AV31" s="138"/>
      <c r="AW31" s="138"/>
      <c r="AX31" s="138"/>
      <c r="AY31" s="138"/>
      <c r="AZ31" s="138"/>
      <c r="BA31" s="138"/>
      <c r="BB31" s="138"/>
    </row>
    <row r="32" spans="1:54" ht="14.4" customHeight="1">
      <c r="A32" s="138"/>
      <c r="B32" s="147" t="s">
        <v>0</v>
      </c>
      <c r="C32" s="163" t="s">
        <v>0</v>
      </c>
      <c r="D32" s="149" t="s">
        <v>0</v>
      </c>
      <c r="E32" s="149" t="s">
        <v>0</v>
      </c>
      <c r="F32" s="148" t="s">
        <v>0</v>
      </c>
      <c r="G32" s="195" t="s">
        <v>0</v>
      </c>
      <c r="H32" s="149" t="s">
        <v>0</v>
      </c>
      <c r="I32" s="149" t="s">
        <v>0</v>
      </c>
      <c r="J32" s="148" t="s">
        <v>0</v>
      </c>
      <c r="K32" s="228" t="s">
        <v>0</v>
      </c>
      <c r="L32" s="229" t="s">
        <v>0</v>
      </c>
      <c r="M32" s="229" t="s">
        <v>0</v>
      </c>
      <c r="N32" s="261" t="s">
        <v>0</v>
      </c>
      <c r="O32" s="261" t="s">
        <v>0</v>
      </c>
      <c r="P32" s="262" t="s">
        <v>0</v>
      </c>
      <c r="Q32" s="262" t="s">
        <v>0</v>
      </c>
      <c r="R32" s="286" t="s">
        <v>0</v>
      </c>
      <c r="S32" s="163" t="s">
        <v>0</v>
      </c>
      <c r="T32" s="289" t="s">
        <v>0</v>
      </c>
      <c r="U32" s="289" t="s">
        <v>0</v>
      </c>
      <c r="V32" s="400" t="str">
        <f t="shared" ref="V32:V37" si="0">TEXT(AB32,"# ### ##0,0")&amp;"  "</f>
        <v xml:space="preserve">0,2  </v>
      </c>
      <c r="W32" s="400"/>
      <c r="X32" s="400"/>
      <c r="Y32" s="400"/>
      <c r="Z32" s="400"/>
      <c r="AA32" s="137" t="s">
        <v>0</v>
      </c>
      <c r="AB32" s="312">
        <f>IF(H47&lt;0,H47,IF(AB37&lt;D47,AB37,D47))</f>
        <v>0.20200000000000001</v>
      </c>
      <c r="AC32" s="312" t="s">
        <v>0</v>
      </c>
      <c r="AD32" s="312">
        <f>C47</f>
        <v>307.60000000000002</v>
      </c>
      <c r="AE32" s="312" t="s">
        <v>0</v>
      </c>
      <c r="AF32" s="402" t="str">
        <f>"  "&amp;TEXT(AD32,"# ### ##0,0")</f>
        <v xml:space="preserve">  307,6</v>
      </c>
      <c r="AG32" s="402"/>
      <c r="AH32" s="402"/>
      <c r="AI32" s="333" t="s">
        <v>0</v>
      </c>
      <c r="AJ32" s="138"/>
      <c r="AK32" s="344" t="s">
        <v>7</v>
      </c>
      <c r="AL32" s="354"/>
      <c r="AM32" s="355"/>
      <c r="AN32" s="356"/>
      <c r="AO32" s="362"/>
      <c r="AP32" s="366"/>
      <c r="AQ32" s="366"/>
      <c r="AR32" s="366"/>
      <c r="AS32" s="366"/>
      <c r="AT32" s="138"/>
      <c r="AU32" s="138"/>
      <c r="AV32" s="138"/>
      <c r="AW32" s="138"/>
      <c r="AX32" s="138"/>
      <c r="AY32" s="138"/>
      <c r="AZ32" s="138"/>
      <c r="BA32" s="138"/>
      <c r="BB32" s="138"/>
    </row>
    <row r="33" spans="1:54" ht="14.4" customHeight="1">
      <c r="A33" s="138"/>
      <c r="B33" s="161" t="s">
        <v>0</v>
      </c>
      <c r="C33" s="164" t="s">
        <v>0</v>
      </c>
      <c r="D33" s="151" t="s">
        <v>0</v>
      </c>
      <c r="E33" s="151" t="s">
        <v>0</v>
      </c>
      <c r="F33" s="148" t="s">
        <v>0</v>
      </c>
      <c r="G33" s="151" t="s">
        <v>0</v>
      </c>
      <c r="H33" s="151" t="s">
        <v>0</v>
      </c>
      <c r="I33" s="151" t="s">
        <v>0</v>
      </c>
      <c r="J33" s="148" t="s">
        <v>0</v>
      </c>
      <c r="K33" s="151" t="s">
        <v>0</v>
      </c>
      <c r="L33" s="151" t="s">
        <v>0</v>
      </c>
      <c r="M33" s="151" t="s">
        <v>0</v>
      </c>
      <c r="N33" s="151" t="s">
        <v>0</v>
      </c>
      <c r="O33" s="151" t="s">
        <v>0</v>
      </c>
      <c r="P33" s="151" t="s">
        <v>0</v>
      </c>
      <c r="Q33" s="151" t="s">
        <v>0</v>
      </c>
      <c r="R33" s="290" t="s">
        <v>0</v>
      </c>
      <c r="S33" s="153" t="s">
        <v>0</v>
      </c>
      <c r="T33" s="289" t="s">
        <v>0</v>
      </c>
      <c r="U33" s="289" t="s">
        <v>0</v>
      </c>
      <c r="V33" s="400" t="str">
        <f t="shared" si="0"/>
        <v xml:space="preserve">24,4  </v>
      </c>
      <c r="W33" s="400"/>
      <c r="X33" s="400"/>
      <c r="Y33" s="400"/>
      <c r="Z33" s="400"/>
      <c r="AA33" s="294" t="s">
        <v>0</v>
      </c>
      <c r="AB33" s="440">
        <f>AB32+(AB37-AB32)/4</f>
        <v>24.364000000000001</v>
      </c>
      <c r="AC33" s="312" t="s">
        <v>0</v>
      </c>
      <c r="AD33" s="440">
        <f>AD32-(AD32-AB37)/4</f>
        <v>254.91250000000002</v>
      </c>
      <c r="AE33" s="312" t="s">
        <v>0</v>
      </c>
      <c r="AF33" s="402" t="str">
        <f>"  "&amp;TEXT(AD33,"# ### ##0,0")</f>
        <v xml:space="preserve">  254,9</v>
      </c>
      <c r="AG33" s="402"/>
      <c r="AH33" s="402"/>
      <c r="AI33" s="333" t="s">
        <v>0</v>
      </c>
      <c r="AJ33" s="138"/>
      <c r="AK33" s="357" t="s">
        <v>8</v>
      </c>
      <c r="AL33" s="358"/>
      <c r="AN33" s="359"/>
      <c r="AO33" s="362"/>
      <c r="AP33" s="366"/>
      <c r="AQ33" s="366"/>
      <c r="AR33" s="366"/>
      <c r="AS33" s="366"/>
      <c r="AT33" s="138"/>
      <c r="AU33" s="138"/>
      <c r="AV33" s="138"/>
      <c r="AW33" s="138"/>
      <c r="AX33" s="138"/>
      <c r="AY33" s="138"/>
      <c r="AZ33" s="138"/>
      <c r="BA33" s="138"/>
      <c r="BB33" s="138"/>
    </row>
    <row r="34" spans="1:54" ht="5.15" customHeight="1">
      <c r="A34" s="138"/>
      <c r="B34" s="152" t="s">
        <v>0</v>
      </c>
      <c r="C34" s="153" t="s">
        <v>0</v>
      </c>
      <c r="D34" s="153" t="s">
        <v>0</v>
      </c>
      <c r="E34" s="153" t="s">
        <v>0</v>
      </c>
      <c r="F34" s="153" t="s">
        <v>0</v>
      </c>
      <c r="G34" s="153" t="s">
        <v>0</v>
      </c>
      <c r="H34" s="153" t="s">
        <v>0</v>
      </c>
      <c r="I34" s="153" t="s">
        <v>0</v>
      </c>
      <c r="J34" s="153" t="s">
        <v>0</v>
      </c>
      <c r="K34" s="153" t="s">
        <v>0</v>
      </c>
      <c r="L34" s="153" t="s">
        <v>0</v>
      </c>
      <c r="M34" s="153" t="s">
        <v>0</v>
      </c>
      <c r="N34" s="153" t="s">
        <v>0</v>
      </c>
      <c r="O34" s="153" t="s">
        <v>0</v>
      </c>
      <c r="P34" s="153" t="s">
        <v>0</v>
      </c>
      <c r="Q34" s="153" t="s">
        <v>0</v>
      </c>
      <c r="R34" s="284" t="s">
        <v>0</v>
      </c>
      <c r="S34" s="153" t="s">
        <v>0</v>
      </c>
      <c r="T34" s="289" t="s">
        <v>0</v>
      </c>
      <c r="U34" s="289" t="s">
        <v>0</v>
      </c>
      <c r="V34" s="294" t="s">
        <v>0</v>
      </c>
      <c r="W34" s="294" t="s">
        <v>0</v>
      </c>
      <c r="X34" s="294" t="s">
        <v>0</v>
      </c>
      <c r="Y34" s="294" t="s">
        <v>0</v>
      </c>
      <c r="Z34" s="294" t="s">
        <v>0</v>
      </c>
      <c r="AA34" s="294" t="s">
        <v>0</v>
      </c>
      <c r="AB34" s="440"/>
      <c r="AC34" s="312" t="s">
        <v>0</v>
      </c>
      <c r="AD34" s="440"/>
      <c r="AE34" s="312" t="s">
        <v>0</v>
      </c>
      <c r="AF34" s="322" t="s">
        <v>0</v>
      </c>
      <c r="AG34" s="322" t="s">
        <v>0</v>
      </c>
      <c r="AH34" s="322" t="s">
        <v>0</v>
      </c>
      <c r="AI34" s="333" t="s">
        <v>0</v>
      </c>
      <c r="AJ34" s="138"/>
      <c r="AK34" s="360"/>
      <c r="AL34" s="358"/>
      <c r="AN34" s="359"/>
      <c r="AO34" s="362"/>
      <c r="AP34" s="366"/>
      <c r="AQ34" s="366"/>
      <c r="AR34" s="366"/>
      <c r="AS34" s="366"/>
      <c r="AT34" s="138"/>
      <c r="AU34" s="138"/>
      <c r="AV34" s="138"/>
      <c r="AW34" s="138"/>
      <c r="AX34" s="138"/>
      <c r="AY34" s="138"/>
      <c r="AZ34" s="138"/>
      <c r="BA34" s="138"/>
      <c r="BB34" s="138"/>
    </row>
    <row r="35" spans="1:54" ht="14.4" customHeight="1">
      <c r="A35" s="138"/>
      <c r="B35" s="147" t="s">
        <v>0</v>
      </c>
      <c r="C35" s="163" t="s">
        <v>0</v>
      </c>
      <c r="D35" s="163" t="s">
        <v>0</v>
      </c>
      <c r="E35" s="163" t="s">
        <v>0</v>
      </c>
      <c r="F35" s="163" t="s">
        <v>0</v>
      </c>
      <c r="G35" s="163" t="s">
        <v>0</v>
      </c>
      <c r="H35" s="149" t="s">
        <v>0</v>
      </c>
      <c r="I35" s="149" t="s">
        <v>0</v>
      </c>
      <c r="J35" s="148" t="s">
        <v>0</v>
      </c>
      <c r="K35" s="230" t="s">
        <v>0</v>
      </c>
      <c r="L35" s="231" t="s">
        <v>0</v>
      </c>
      <c r="M35" s="231" t="s">
        <v>0</v>
      </c>
      <c r="N35" s="263" t="s">
        <v>0</v>
      </c>
      <c r="O35" s="263" t="s">
        <v>0</v>
      </c>
      <c r="P35" s="149" t="s">
        <v>0</v>
      </c>
      <c r="Q35" s="163" t="s">
        <v>0</v>
      </c>
      <c r="R35" s="291" t="s">
        <v>0</v>
      </c>
      <c r="S35" s="163" t="s">
        <v>0</v>
      </c>
      <c r="T35" s="289" t="s">
        <v>0</v>
      </c>
      <c r="U35" s="289" t="s">
        <v>0</v>
      </c>
      <c r="V35" s="400" t="str">
        <f t="shared" si="0"/>
        <v xml:space="preserve">48,5  </v>
      </c>
      <c r="W35" s="400"/>
      <c r="X35" s="400"/>
      <c r="Y35" s="400"/>
      <c r="Z35" s="400"/>
      <c r="AA35" s="294" t="s">
        <v>0</v>
      </c>
      <c r="AB35" s="312">
        <f>AB32+(AB37-AB32)/4*2</f>
        <v>48.525999999999996</v>
      </c>
      <c r="AC35" s="312" t="s">
        <v>0</v>
      </c>
      <c r="AD35" s="312">
        <f>AD32-(AD32-AB37)/4*2</f>
        <v>202.22500000000002</v>
      </c>
      <c r="AE35" s="312" t="s">
        <v>0</v>
      </c>
      <c r="AF35" s="402" t="str">
        <f>"  "&amp;TEXT(AD35,"# ### ##0,0")</f>
        <v xml:space="preserve">  202,2</v>
      </c>
      <c r="AG35" s="402"/>
      <c r="AH35" s="402"/>
      <c r="AI35" s="333" t="s">
        <v>0</v>
      </c>
      <c r="AJ35" s="138"/>
      <c r="AK35" s="361">
        <v>50</v>
      </c>
      <c r="AL35" s="423"/>
      <c r="AM35" s="423"/>
      <c r="AN35" s="424"/>
      <c r="AO35" s="362"/>
      <c r="AP35" s="21"/>
      <c r="AQ35" s="21"/>
      <c r="AR35" s="21"/>
      <c r="AS35" s="21"/>
      <c r="AT35" s="138"/>
      <c r="AU35" s="138"/>
      <c r="AV35" s="138"/>
      <c r="AW35" s="138"/>
      <c r="AX35" s="138"/>
      <c r="AY35" s="138"/>
      <c r="AZ35" s="138"/>
      <c r="BA35" s="138"/>
      <c r="BB35" s="138"/>
    </row>
    <row r="36" spans="1:54" ht="14.4" customHeight="1">
      <c r="A36" s="138"/>
      <c r="B36" s="152" t="s">
        <v>0</v>
      </c>
      <c r="C36" s="153" t="s">
        <v>0</v>
      </c>
      <c r="D36" s="153" t="s">
        <v>0</v>
      </c>
      <c r="E36" s="153" t="s">
        <v>0</v>
      </c>
      <c r="F36" s="153" t="s">
        <v>0</v>
      </c>
      <c r="G36" s="153" t="s">
        <v>0</v>
      </c>
      <c r="H36" s="151" t="s">
        <v>0</v>
      </c>
      <c r="I36" s="151" t="s">
        <v>0</v>
      </c>
      <c r="J36" s="148" t="s">
        <v>0</v>
      </c>
      <c r="K36" s="151" t="s">
        <v>0</v>
      </c>
      <c r="L36" s="151" t="s">
        <v>0</v>
      </c>
      <c r="M36" s="151" t="s">
        <v>0</v>
      </c>
      <c r="N36" s="151" t="s">
        <v>0</v>
      </c>
      <c r="O36" s="151" t="s">
        <v>0</v>
      </c>
      <c r="P36" s="151" t="s">
        <v>0</v>
      </c>
      <c r="Q36" s="153" t="s">
        <v>0</v>
      </c>
      <c r="R36" s="284" t="s">
        <v>0</v>
      </c>
      <c r="S36" s="153" t="s">
        <v>0</v>
      </c>
      <c r="T36" s="289" t="s">
        <v>0</v>
      </c>
      <c r="U36" s="289" t="s">
        <v>0</v>
      </c>
      <c r="V36" s="400" t="str">
        <f t="shared" si="0"/>
        <v xml:space="preserve">72,7  </v>
      </c>
      <c r="W36" s="400"/>
      <c r="X36" s="400"/>
      <c r="Y36" s="400"/>
      <c r="Z36" s="400"/>
      <c r="AA36" s="294" t="s">
        <v>0</v>
      </c>
      <c r="AB36" s="312">
        <f>AB32+(AB37-AB32)/4*3</f>
        <v>72.687999999999988</v>
      </c>
      <c r="AC36" s="312" t="s">
        <v>0</v>
      </c>
      <c r="AD36" s="312">
        <f>AD32-(AD32-AB37)/4*3</f>
        <v>149.53749999999999</v>
      </c>
      <c r="AE36" s="312" t="s">
        <v>0</v>
      </c>
      <c r="AF36" s="402" t="str">
        <f>"  "&amp;TEXT(AD36,"# ### ##0,0")</f>
        <v xml:space="preserve">  149,5</v>
      </c>
      <c r="AG36" s="402"/>
      <c r="AH36" s="402"/>
      <c r="AI36" s="333" t="s">
        <v>0</v>
      </c>
      <c r="AJ36" s="138"/>
      <c r="AK36" s="138"/>
      <c r="AL36" s="138"/>
      <c r="AM36" s="138"/>
      <c r="AN36" s="138"/>
      <c r="AO36" s="362"/>
      <c r="AP36" s="21"/>
      <c r="AQ36" s="21"/>
      <c r="AR36" s="21"/>
      <c r="AS36" s="21"/>
      <c r="AT36" s="138"/>
      <c r="AU36" s="138"/>
      <c r="AV36" s="138"/>
      <c r="AW36" s="138"/>
      <c r="AX36" s="138"/>
      <c r="AY36" s="138"/>
      <c r="AZ36" s="138"/>
      <c r="BA36" s="138"/>
      <c r="BB36" s="138"/>
    </row>
    <row r="37" spans="1:54" ht="14.4" customHeight="1">
      <c r="A37" s="138"/>
      <c r="B37" s="144" t="s">
        <v>0</v>
      </c>
      <c r="C37" s="146" t="s">
        <v>0</v>
      </c>
      <c r="D37" s="146" t="s">
        <v>0</v>
      </c>
      <c r="E37" s="146" t="s">
        <v>0</v>
      </c>
      <c r="F37" s="146" t="s">
        <v>0</v>
      </c>
      <c r="G37" s="146" t="s">
        <v>0</v>
      </c>
      <c r="H37" s="146" t="s">
        <v>0</v>
      </c>
      <c r="I37" s="146" t="s">
        <v>0</v>
      </c>
      <c r="J37" s="146" t="s">
        <v>0</v>
      </c>
      <c r="K37" s="146" t="s">
        <v>0</v>
      </c>
      <c r="L37" s="146" t="s">
        <v>0</v>
      </c>
      <c r="M37" s="146" t="s">
        <v>0</v>
      </c>
      <c r="N37" s="146" t="s">
        <v>0</v>
      </c>
      <c r="O37" s="146" t="s">
        <v>0</v>
      </c>
      <c r="P37" s="146" t="s">
        <v>0</v>
      </c>
      <c r="Q37" s="146" t="s">
        <v>0</v>
      </c>
      <c r="R37" s="292" t="s">
        <v>0</v>
      </c>
      <c r="S37" s="267" t="s">
        <v>0</v>
      </c>
      <c r="T37" s="289" t="s">
        <v>0</v>
      </c>
      <c r="U37" s="289" t="s">
        <v>0</v>
      </c>
      <c r="V37" s="400" t="str">
        <f t="shared" si="0"/>
        <v xml:space="preserve">96,9  </v>
      </c>
      <c r="W37" s="400"/>
      <c r="X37" s="400"/>
      <c r="Y37" s="400"/>
      <c r="Z37" s="400"/>
      <c r="AA37" s="294" t="s">
        <v>0</v>
      </c>
      <c r="AB37" s="401">
        <f>F47</f>
        <v>96.85</v>
      </c>
      <c r="AC37" s="401"/>
      <c r="AD37" s="401"/>
      <c r="AE37" s="312" t="s">
        <v>0</v>
      </c>
      <c r="AF37" s="402" t="str">
        <f>"  "&amp;TEXT(AB37,"# ### ##0,0")</f>
        <v xml:space="preserve">  96,9</v>
      </c>
      <c r="AG37" s="402"/>
      <c r="AH37" s="402"/>
      <c r="AI37" s="333" t="s">
        <v>0</v>
      </c>
      <c r="AJ37" s="138"/>
      <c r="AK37" s="422" t="s">
        <v>9</v>
      </c>
      <c r="AL37" s="422"/>
      <c r="AM37" s="422"/>
      <c r="AN37" s="138"/>
      <c r="AO37" s="362"/>
      <c r="AP37" s="21"/>
      <c r="AQ37" s="21"/>
      <c r="AR37" s="21"/>
      <c r="AS37" s="21"/>
      <c r="AT37" s="138"/>
      <c r="AU37" s="138"/>
      <c r="AV37" s="138"/>
      <c r="AW37" s="138"/>
      <c r="AX37" s="138"/>
      <c r="AY37" s="138"/>
      <c r="AZ37" s="138"/>
      <c r="BA37" s="138"/>
      <c r="BB37" s="138"/>
    </row>
    <row r="38" spans="1:54" ht="2.15" customHeight="1">
      <c r="A38" s="138"/>
      <c r="B38" s="165" t="s">
        <v>0</v>
      </c>
      <c r="C38" s="166" t="s">
        <v>0</v>
      </c>
      <c r="D38" s="166" t="s">
        <v>0</v>
      </c>
      <c r="E38" s="166" t="s">
        <v>0</v>
      </c>
      <c r="F38" s="166" t="s">
        <v>0</v>
      </c>
      <c r="G38" s="166" t="s">
        <v>0</v>
      </c>
      <c r="H38" s="166" t="s">
        <v>0</v>
      </c>
      <c r="I38" s="166" t="s">
        <v>0</v>
      </c>
      <c r="J38" s="166" t="s">
        <v>0</v>
      </c>
      <c r="K38" s="166" t="s">
        <v>0</v>
      </c>
      <c r="L38" s="166" t="s">
        <v>0</v>
      </c>
      <c r="M38" s="166" t="s">
        <v>0</v>
      </c>
      <c r="N38" s="166" t="s">
        <v>0</v>
      </c>
      <c r="O38" s="166" t="s">
        <v>0</v>
      </c>
      <c r="P38" s="166" t="s">
        <v>0</v>
      </c>
      <c r="Q38" s="166" t="s">
        <v>0</v>
      </c>
      <c r="R38" s="293" t="s">
        <v>0</v>
      </c>
      <c r="S38" s="294" t="s">
        <v>0</v>
      </c>
      <c r="T38" s="403" t="s">
        <v>0</v>
      </c>
      <c r="U38" s="403"/>
      <c r="V38" s="403"/>
      <c r="W38" s="403"/>
      <c r="X38" s="403"/>
      <c r="Y38" s="403"/>
      <c r="Z38" s="403"/>
      <c r="AA38" s="295" t="s">
        <v>0</v>
      </c>
      <c r="AB38" s="145" t="s">
        <v>0</v>
      </c>
      <c r="AC38" s="145" t="s">
        <v>0</v>
      </c>
      <c r="AD38" s="145" t="s">
        <v>0</v>
      </c>
      <c r="AE38" s="145" t="s">
        <v>0</v>
      </c>
      <c r="AF38" s="145" t="s">
        <v>0</v>
      </c>
      <c r="AG38" s="145" t="s">
        <v>0</v>
      </c>
      <c r="AH38" s="334" t="s">
        <v>0</v>
      </c>
      <c r="AI38" s="333" t="s">
        <v>0</v>
      </c>
      <c r="AJ38" s="138"/>
      <c r="AK38" s="422"/>
      <c r="AL38" s="422"/>
      <c r="AM38" s="422"/>
      <c r="AN38" s="21"/>
      <c r="AO38" s="367"/>
      <c r="AP38" s="21"/>
      <c r="AQ38" s="21"/>
      <c r="AR38" s="21"/>
      <c r="AS38" s="21"/>
      <c r="AT38" s="138"/>
      <c r="AU38" s="138"/>
      <c r="AV38" s="138"/>
      <c r="AW38" s="138"/>
      <c r="AX38" s="138"/>
      <c r="AY38" s="138"/>
      <c r="AZ38" s="138"/>
      <c r="BA38" s="138"/>
      <c r="BB38" s="138"/>
    </row>
    <row r="39" spans="1:54" ht="9.9" customHeight="1">
      <c r="A39" s="138"/>
      <c r="B39" s="167" t="s">
        <v>0</v>
      </c>
      <c r="C39" s="168" t="s">
        <v>0</v>
      </c>
      <c r="D39" s="168" t="s">
        <v>0</v>
      </c>
      <c r="E39" s="168"/>
      <c r="F39" s="168" t="s">
        <v>0</v>
      </c>
      <c r="G39" s="168"/>
      <c r="H39" s="168" t="s">
        <v>0</v>
      </c>
      <c r="I39" s="168"/>
      <c r="J39" s="168" t="s">
        <v>0</v>
      </c>
      <c r="K39" s="168"/>
      <c r="L39" s="168" t="s">
        <v>0</v>
      </c>
      <c r="M39" s="168"/>
      <c r="N39" s="168" t="s">
        <v>0</v>
      </c>
      <c r="O39" s="168" t="s">
        <v>0</v>
      </c>
      <c r="P39" s="168" t="s">
        <v>0</v>
      </c>
      <c r="Q39" s="168" t="s">
        <v>0</v>
      </c>
      <c r="R39" s="296" t="s">
        <v>0</v>
      </c>
      <c r="S39" s="168" t="s">
        <v>0</v>
      </c>
      <c r="T39" s="297" t="s">
        <v>0</v>
      </c>
      <c r="U39" s="297"/>
      <c r="V39" s="297" t="s">
        <v>0</v>
      </c>
      <c r="W39" s="297"/>
      <c r="X39" s="297" t="s">
        <v>0</v>
      </c>
      <c r="Y39" s="297"/>
      <c r="Z39" s="297" t="s">
        <v>0</v>
      </c>
      <c r="AA39" s="297"/>
      <c r="AB39" s="297" t="s">
        <v>0</v>
      </c>
      <c r="AC39" s="297"/>
      <c r="AD39" s="297" t="s">
        <v>0</v>
      </c>
      <c r="AE39" s="297"/>
      <c r="AF39" s="297" t="s">
        <v>0</v>
      </c>
      <c r="AG39" s="297" t="s">
        <v>0</v>
      </c>
      <c r="AH39" s="297" t="s">
        <v>0</v>
      </c>
      <c r="AI39" s="335" t="s">
        <v>0</v>
      </c>
      <c r="AJ39" s="138"/>
      <c r="AK39" s="422"/>
      <c r="AL39" s="422"/>
      <c r="AM39" s="422"/>
      <c r="AN39" s="138"/>
      <c r="AO39" s="367"/>
      <c r="AP39" s="21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</row>
    <row r="40" spans="1:54" ht="32.15" customHeight="1">
      <c r="A40" s="138"/>
      <c r="B40" s="169" t="s">
        <v>10</v>
      </c>
      <c r="C40" s="169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21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8"/>
      <c r="AK40" s="138"/>
      <c r="AL40" s="138"/>
      <c r="AM40" s="138"/>
      <c r="AN40" s="138"/>
      <c r="AO40" s="367"/>
      <c r="AP40" s="21"/>
      <c r="AQ40" s="138"/>
      <c r="AR40" s="138"/>
      <c r="AS40" s="138"/>
      <c r="AT40" s="138"/>
      <c r="AU40" s="138"/>
      <c r="AV40" s="138"/>
      <c r="AW40" s="138"/>
      <c r="AX40" s="138"/>
      <c r="AY40" s="138"/>
      <c r="AZ40" s="138"/>
      <c r="BA40" s="138"/>
      <c r="BB40" s="138"/>
    </row>
    <row r="41" spans="1:54" ht="27" customHeight="1">
      <c r="A41" s="138"/>
      <c r="B41" s="169" t="s">
        <v>11</v>
      </c>
      <c r="C41" s="169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138"/>
      <c r="AK41" s="138"/>
      <c r="AL41" s="138"/>
      <c r="AM41" s="138"/>
      <c r="AN41" s="138"/>
      <c r="AO41" s="21"/>
      <c r="AP41" s="21"/>
      <c r="AQ41" s="138"/>
      <c r="AR41" s="138"/>
      <c r="AS41" s="138"/>
      <c r="AT41" s="138"/>
      <c r="AU41" s="138"/>
      <c r="AV41" s="138"/>
      <c r="AW41" s="138"/>
      <c r="AX41" s="138"/>
      <c r="AY41" s="138"/>
      <c r="AZ41" s="138"/>
      <c r="BA41" s="138"/>
      <c r="BB41" s="138"/>
    </row>
    <row r="42" spans="1:54" ht="27" customHeight="1">
      <c r="A42" s="138"/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21"/>
      <c r="AP42" s="21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</row>
    <row r="43" spans="1:54" ht="27" customHeight="1">
      <c r="A43" s="138"/>
      <c r="B43" s="138"/>
      <c r="C43" s="138"/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38"/>
      <c r="V43" s="138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8"/>
      <c r="AK43" s="138"/>
      <c r="AL43" s="138"/>
      <c r="AM43" s="138"/>
      <c r="AN43" s="138"/>
      <c r="AO43" s="138"/>
      <c r="AP43" s="138"/>
      <c r="AQ43" s="138"/>
      <c r="AR43" s="138"/>
      <c r="AS43" s="138"/>
      <c r="AT43" s="138"/>
      <c r="AU43" s="138"/>
      <c r="AV43" s="138"/>
      <c r="AW43" s="138"/>
      <c r="AX43" s="138"/>
      <c r="AY43" s="138"/>
      <c r="AZ43" s="138"/>
      <c r="BA43" s="138"/>
      <c r="BB43" s="138"/>
    </row>
    <row r="44" spans="1:54" ht="27" customHeight="1">
      <c r="A44" s="138"/>
      <c r="B44" s="138"/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138"/>
      <c r="W44" s="138"/>
      <c r="X44" s="138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138"/>
      <c r="AX44" s="138"/>
      <c r="AY44" s="138"/>
      <c r="AZ44" s="138"/>
      <c r="BA44" s="138"/>
      <c r="BB44" s="138"/>
    </row>
    <row r="45" spans="1:54" ht="27" customHeight="1">
      <c r="A45" s="138"/>
      <c r="B45" s="138"/>
      <c r="C45" s="138"/>
      <c r="D45" s="170"/>
      <c r="E45" s="170"/>
      <c r="F45" s="138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  <c r="U45" s="138"/>
      <c r="V45" s="138"/>
      <c r="W45" s="138"/>
      <c r="X45" s="138"/>
      <c r="Y45" s="138"/>
      <c r="Z45" s="138"/>
      <c r="AA45" s="138"/>
      <c r="AB45" s="138"/>
      <c r="AC45" s="138"/>
      <c r="AD45" s="138"/>
      <c r="AE45" s="138"/>
      <c r="AF45" s="138"/>
      <c r="AG45" s="138"/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138"/>
      <c r="AX45" s="138"/>
      <c r="AY45" s="138"/>
      <c r="AZ45" s="138"/>
      <c r="BA45" s="138"/>
      <c r="BB45" s="138"/>
    </row>
    <row r="46" spans="1:54" ht="27" customHeight="1">
      <c r="A46" s="138"/>
      <c r="B46" s="138"/>
      <c r="C46" s="171" t="s">
        <v>12</v>
      </c>
      <c r="D46" s="172" t="s">
        <v>13</v>
      </c>
      <c r="E46" s="172"/>
      <c r="F46" s="196" t="s">
        <v>14</v>
      </c>
      <c r="G46" s="172"/>
      <c r="H46" s="172" t="s">
        <v>15</v>
      </c>
      <c r="I46" s="232"/>
      <c r="J46" s="138"/>
      <c r="K46" s="138"/>
      <c r="L46" s="138"/>
      <c r="M46" s="138"/>
      <c r="N46" s="138"/>
      <c r="O46" s="138"/>
      <c r="P46" s="138"/>
      <c r="Q46" s="138"/>
      <c r="R46" s="138"/>
      <c r="S46" s="138"/>
      <c r="T46" s="138"/>
      <c r="U46" s="138"/>
      <c r="V46" s="138"/>
      <c r="W46" s="138"/>
      <c r="X46" s="138"/>
      <c r="Y46" s="138"/>
      <c r="Z46" s="138"/>
      <c r="AA46" s="138"/>
      <c r="AB46" s="138"/>
      <c r="AC46" s="138"/>
      <c r="AD46" s="138"/>
      <c r="AE46" s="138"/>
      <c r="AF46" s="138"/>
      <c r="AG46" s="138"/>
      <c r="AH46" s="138"/>
      <c r="AI46" s="138"/>
      <c r="AJ46" s="138"/>
      <c r="AK46" s="138"/>
      <c r="AL46" s="138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138"/>
      <c r="AX46" s="138"/>
      <c r="AY46" s="138"/>
      <c r="AZ46" s="138"/>
      <c r="BA46" s="138"/>
      <c r="BB46" s="138"/>
    </row>
    <row r="47" spans="1:54" ht="27" customHeight="1">
      <c r="A47" s="138"/>
      <c r="B47" s="138"/>
      <c r="C47" s="172">
        <f>INDEX('Datos '!$G$1:$G$3,2,1)</f>
        <v>307.60000000000002</v>
      </c>
      <c r="D47" s="172">
        <f>INDEX('Datos '!$G$1:$G$3,1,1)</f>
        <v>0.20200000000000001</v>
      </c>
      <c r="E47" s="172"/>
      <c r="F47" s="172">
        <f>PERCENTILE('Datos '!$G$7:$G$30,$AK$35/100)</f>
        <v>96.85</v>
      </c>
      <c r="G47" s="172"/>
      <c r="H47" s="172">
        <f>'Datos '!G4</f>
        <v>0.20200000000000001</v>
      </c>
      <c r="I47" s="232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  <c r="AD47" s="138"/>
      <c r="AE47" s="138"/>
      <c r="AF47" s="138"/>
      <c r="AG47" s="138"/>
      <c r="AH47" s="138"/>
      <c r="AI47" s="138"/>
      <c r="AJ47" s="138"/>
      <c r="AK47" s="138"/>
      <c r="AL47" s="138"/>
      <c r="AM47" s="138"/>
      <c r="AN47" s="138"/>
      <c r="AO47" s="138"/>
      <c r="AP47" s="138"/>
      <c r="AQ47" s="138"/>
      <c r="AR47" s="138"/>
      <c r="AS47" s="138"/>
      <c r="AT47" s="138"/>
      <c r="AU47" s="138"/>
      <c r="AV47" s="138"/>
      <c r="AW47" s="138"/>
      <c r="AX47" s="138"/>
      <c r="AY47" s="138"/>
      <c r="AZ47" s="138"/>
      <c r="BA47" s="138"/>
      <c r="BB47" s="138"/>
    </row>
    <row r="48" spans="1:54" ht="27" customHeight="1">
      <c r="A48" s="138"/>
      <c r="B48" s="138"/>
      <c r="C48" s="79"/>
      <c r="D48" s="138"/>
      <c r="E48" s="138"/>
      <c r="F48" s="138"/>
      <c r="G48" s="138"/>
      <c r="H48" s="138"/>
      <c r="I48" s="138"/>
      <c r="J48" s="138"/>
      <c r="K48" s="138"/>
      <c r="L48" s="138"/>
      <c r="M48" s="138"/>
      <c r="N48" s="138"/>
      <c r="O48" s="138"/>
      <c r="P48" s="138"/>
      <c r="Q48" s="138"/>
      <c r="R48" s="138"/>
      <c r="S48" s="138"/>
      <c r="T48" s="138"/>
      <c r="U48" s="138"/>
      <c r="V48" s="138"/>
      <c r="W48" s="138"/>
      <c r="X48" s="138"/>
      <c r="Y48" s="138"/>
      <c r="Z48" s="138"/>
      <c r="AA48" s="138"/>
      <c r="AB48" s="138"/>
      <c r="AC48" s="138"/>
      <c r="AD48" s="138"/>
      <c r="AE48" s="138"/>
      <c r="AF48" s="138"/>
      <c r="AG48" s="138"/>
      <c r="AH48" s="138"/>
      <c r="AI48" s="138"/>
      <c r="AJ48" s="138"/>
      <c r="AK48" s="138"/>
      <c r="AL48" s="138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138"/>
      <c r="AX48" s="138"/>
      <c r="AY48" s="138"/>
      <c r="AZ48" s="138"/>
      <c r="BA48" s="138"/>
      <c r="BB48" s="138"/>
    </row>
    <row r="49" spans="1:54" ht="27" customHeight="1">
      <c r="A49" s="138"/>
      <c r="B49" s="138"/>
      <c r="C49" s="79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38"/>
      <c r="V49" s="138"/>
      <c r="W49" s="138"/>
      <c r="X49" s="138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</row>
    <row r="50" spans="1:54" ht="27" customHeight="1">
      <c r="A50" s="138"/>
      <c r="B50" s="138"/>
      <c r="C50" s="79"/>
      <c r="D50" s="138"/>
      <c r="E50" s="138"/>
      <c r="F50" s="138"/>
      <c r="G50" s="138"/>
      <c r="H50" s="138"/>
      <c r="I50" s="138"/>
      <c r="J50" s="138"/>
      <c r="K50" s="138"/>
      <c r="L50" s="138"/>
      <c r="M50" s="138"/>
      <c r="N50" s="138"/>
      <c r="O50" s="138"/>
      <c r="P50" s="138"/>
      <c r="Q50" s="138"/>
      <c r="R50" s="138"/>
      <c r="S50" s="138"/>
      <c r="T50" s="138"/>
      <c r="U50" s="138"/>
      <c r="V50" s="138"/>
      <c r="W50" s="138"/>
      <c r="X50" s="138"/>
      <c r="Y50" s="138"/>
      <c r="Z50" s="138"/>
      <c r="AA50" s="138"/>
      <c r="AB50" s="138"/>
      <c r="AC50" s="138"/>
      <c r="AD50" s="138"/>
      <c r="AE50" s="138"/>
      <c r="AF50" s="138"/>
      <c r="AG50" s="138"/>
      <c r="AH50" s="138"/>
      <c r="AI50" s="138"/>
      <c r="AJ50" s="138"/>
      <c r="AK50" s="138"/>
      <c r="AL50" s="138"/>
      <c r="AM50" s="138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</row>
    <row r="51" spans="1:54" ht="27" customHeight="1">
      <c r="A51" s="138"/>
      <c r="B51" s="138"/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  <c r="Z51" s="138"/>
      <c r="AA51" s="138"/>
      <c r="AB51" s="138"/>
      <c r="AC51" s="138"/>
      <c r="AD51" s="138"/>
      <c r="AE51" s="138"/>
      <c r="AF51" s="138"/>
      <c r="AG51" s="138"/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</row>
  </sheetData>
  <sheetProtection sheet="1" objects="1" scenarios="1"/>
  <mergeCells count="29">
    <mergeCell ref="Z27:AF27"/>
    <mergeCell ref="AL27:AM27"/>
    <mergeCell ref="AK5:AN5"/>
    <mergeCell ref="AK6:AM6"/>
    <mergeCell ref="AK23:AN23"/>
    <mergeCell ref="AK24:AM24"/>
    <mergeCell ref="AL26:AM26"/>
    <mergeCell ref="T29:V29"/>
    <mergeCell ref="X29:AH29"/>
    <mergeCell ref="T30:V30"/>
    <mergeCell ref="X30:AH30"/>
    <mergeCell ref="V32:Z32"/>
    <mergeCell ref="AF32:AH32"/>
    <mergeCell ref="AK37:AM39"/>
    <mergeCell ref="AK8:AN11"/>
    <mergeCell ref="AK12:AN14"/>
    <mergeCell ref="V37:Z37"/>
    <mergeCell ref="AB37:AD37"/>
    <mergeCell ref="AF37:AH37"/>
    <mergeCell ref="T38:Z38"/>
    <mergeCell ref="AB33:AB34"/>
    <mergeCell ref="AD33:AD34"/>
    <mergeCell ref="V33:Z33"/>
    <mergeCell ref="AF33:AH33"/>
    <mergeCell ref="V35:Z35"/>
    <mergeCell ref="AF35:AH35"/>
    <mergeCell ref="AL35:AN35"/>
    <mergeCell ref="V36:Z36"/>
    <mergeCell ref="AF36:AH36"/>
  </mergeCells>
  <conditionalFormatting sqref="M5:AH37 K5:K37 L5:L28 L31:L37 J28:J37 F5:I37 J5:J22">
    <cfRule type="cellIs" dxfId="6" priority="1" operator="equal">
      <formula>0</formula>
    </cfRule>
    <cfRule type="colorScale" priority="6">
      <colorScale>
        <cfvo type="num" val="$AB$32"/>
        <cfvo type="formula" val="$F$47"/>
        <cfvo type="max"/>
        <color theme="0"/>
        <color theme="4" tint="0.39997558519241921"/>
        <color theme="4" tint="-0.499984740745262"/>
      </colorScale>
    </cfRule>
  </conditionalFormatting>
  <conditionalFormatting sqref="F5:P30">
    <cfRule type="cellIs" dxfId="5" priority="7" stopIfTrue="1" operator="greaterThan">
      <formula>$AD$36</formula>
    </cfRule>
  </conditionalFormatting>
  <dataValidations count="1">
    <dataValidation type="list" allowBlank="1" showInputMessage="1" showErrorMessage="1" sqref="AK35" xr:uid="{00000000-0002-0000-0700-000000000000}">
      <formula1>"5,10,25,50,75,90,95"</formula1>
    </dataValidation>
  </dataValidations>
  <printOptions horizontalCentered="1" verticalCentered="1"/>
  <pageMargins left="0.5" right="0.5" top="0.5" bottom="0.5" header="0.5" footer="0.5"/>
  <pageSetup paperSize="9" scale="115" orientation="landscape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9489" r:id="rId3" name="Drop Down 2049">
              <controlPr defaultSize="0" print="0" autoLine="0" autoPict="0">
                <anchor moveWithCells="1">
                  <from>
                    <xdr:col>5</xdr:col>
                    <xdr:colOff>19050</xdr:colOff>
                    <xdr:row>39</xdr:row>
                    <xdr:rowOff>69850</xdr:rowOff>
                  </from>
                  <to>
                    <xdr:col>29</xdr:col>
                    <xdr:colOff>209550</xdr:colOff>
                    <xdr:row>39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490" r:id="rId4" name="Drop Down 2050">
              <controlPr defaultSize="0" print="0" autoLine="0" autoPict="0">
                <anchor moveWithCells="1">
                  <from>
                    <xdr:col>36</xdr:col>
                    <xdr:colOff>6350</xdr:colOff>
                    <xdr:row>17</xdr:row>
                    <xdr:rowOff>101600</xdr:rowOff>
                  </from>
                  <to>
                    <xdr:col>39</xdr:col>
                    <xdr:colOff>215900</xdr:colOff>
                    <xdr:row>19</xdr:row>
                    <xdr:rowOff>158750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491" r:id="rId5" name="Drop Down 2051">
              <controlPr defaultSize="0" print="0" autoLine="0" autoPict="0">
                <anchor moveWithCells="1">
                  <from>
                    <xdr:col>5</xdr:col>
                    <xdr:colOff>19050</xdr:colOff>
                    <xdr:row>40</xdr:row>
                    <xdr:rowOff>25400</xdr:rowOff>
                  </from>
                  <to>
                    <xdr:col>29</xdr:col>
                    <xdr:colOff>209550</xdr:colOff>
                    <xdr:row>40</xdr:row>
                    <xdr:rowOff>234950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492" r:id="rId6" name="Drop Down 2052">
              <controlPr defaultSize="0" print="0" autoLine="0" autoPict="0">
                <anchor moveWithCells="1">
                  <from>
                    <xdr:col>29</xdr:col>
                    <xdr:colOff>228600</xdr:colOff>
                    <xdr:row>39</xdr:row>
                    <xdr:rowOff>63500</xdr:rowOff>
                  </from>
                  <to>
                    <xdr:col>32</xdr:col>
                    <xdr:colOff>190500</xdr:colOff>
                    <xdr:row>39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493" r:id="rId7" name="Drop Down 2053">
              <controlPr defaultSize="0" print="0" autoLine="0" autoPict="0">
                <anchor moveWithCells="1">
                  <from>
                    <xdr:col>29</xdr:col>
                    <xdr:colOff>228600</xdr:colOff>
                    <xdr:row>40</xdr:row>
                    <xdr:rowOff>6350</xdr:rowOff>
                  </from>
                  <to>
                    <xdr:col>32</xdr:col>
                    <xdr:colOff>203200</xdr:colOff>
                    <xdr:row>40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494" r:id="rId8" name="Spinner 2054">
              <controlPr defaultSize="0" print="0" autoPict="0">
                <anchor moveWithCells="1">
                  <from>
                    <xdr:col>33</xdr:col>
                    <xdr:colOff>19050</xdr:colOff>
                    <xdr:row>39</xdr:row>
                    <xdr:rowOff>63500</xdr:rowOff>
                  </from>
                  <to>
                    <xdr:col>34</xdr:col>
                    <xdr:colOff>69850</xdr:colOff>
                    <xdr:row>40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501" r:id="rId9" name="Drop Down 2061">
              <controlPr defaultSize="0" autoLine="0" autoPict="0">
                <anchor moveWithCells="1">
                  <from>
                    <xdr:col>36</xdr:col>
                    <xdr:colOff>0</xdr:colOff>
                    <xdr:row>3</xdr:row>
                    <xdr:rowOff>69850</xdr:rowOff>
                  </from>
                  <to>
                    <xdr:col>39</xdr:col>
                    <xdr:colOff>215900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0902" r:id="rId10" name="Drop Down 2055">
              <controlPr defaultSize="0" autoLine="0" autoPict="0">
                <anchor moveWithCells="1">
                  <from>
                    <xdr:col>35</xdr:col>
                    <xdr:colOff>63500</xdr:colOff>
                    <xdr:row>39</xdr:row>
                    <xdr:rowOff>69850</xdr:rowOff>
                  </from>
                  <to>
                    <xdr:col>40</xdr:col>
                    <xdr:colOff>19050</xdr:colOff>
                    <xdr:row>39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0903" r:id="rId11" name="Drop Down 2056">
              <controlPr defaultSize="0" autoLine="0" autoPict="0">
                <anchor moveWithCells="1">
                  <from>
                    <xdr:col>35</xdr:col>
                    <xdr:colOff>63500</xdr:colOff>
                    <xdr:row>40</xdr:row>
                    <xdr:rowOff>12700</xdr:rowOff>
                  </from>
                  <to>
                    <xdr:col>40</xdr:col>
                    <xdr:colOff>31750</xdr:colOff>
                    <xdr:row>40</xdr:row>
                    <xdr:rowOff>260350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39997558519241921"/>
  </sheetPr>
  <dimension ref="A1:IM40"/>
  <sheetViews>
    <sheetView zoomScale="70" zoomScaleNormal="70" zoomScaleSheetLayoutView="100" workbookViewId="0">
      <selection activeCell="AE22" sqref="AE22"/>
    </sheetView>
  </sheetViews>
  <sheetFormatPr defaultColWidth="4.90625" defaultRowHeight="27" customHeight="1"/>
  <cols>
    <col min="1" max="1" width="1.08984375" style="137" customWidth="1"/>
    <col min="2" max="2" width="4.6328125" style="137" customWidth="1"/>
    <col min="3" max="4" width="5.54296875" style="137" customWidth="1"/>
    <col min="5" max="5" width="0.453125" style="137" customWidth="1"/>
    <col min="6" max="11" width="5.08984375" style="137" customWidth="1"/>
    <col min="12" max="12" width="5.54296875" style="137" customWidth="1"/>
    <col min="13" max="13" width="0.453125" style="137" customWidth="1"/>
    <col min="14" max="14" width="5.54296875" style="137" customWidth="1"/>
    <col min="15" max="15" width="0.453125" style="137" customWidth="1"/>
    <col min="16" max="16" width="5.54296875" style="137" customWidth="1"/>
    <col min="17" max="17" width="0.453125" style="137" customWidth="1"/>
    <col min="18" max="18" width="5.54296875" style="137" customWidth="1"/>
    <col min="19" max="19" width="0.453125" style="137" customWidth="1"/>
    <col min="20" max="20" width="5.54296875" style="137" customWidth="1"/>
    <col min="21" max="21" width="0.453125" style="137" customWidth="1"/>
    <col min="22" max="22" width="5.54296875" style="137" customWidth="1"/>
    <col min="23" max="23" width="0.453125" style="137" customWidth="1"/>
    <col min="24" max="24" width="5.54296875" style="137" customWidth="1"/>
    <col min="25" max="25" width="0.453125" style="137" customWidth="1"/>
    <col min="26" max="26" width="5.54296875" style="137" customWidth="1"/>
    <col min="27" max="27" width="4.453125" style="137" customWidth="1"/>
    <col min="28" max="28" width="5.36328125" style="137" customWidth="1"/>
    <col min="29" max="29" width="1.6328125" style="137" customWidth="1"/>
    <col min="30" max="30" width="1.36328125" style="137" customWidth="1"/>
    <col min="31" max="31" width="8.81640625" style="137" customWidth="1"/>
    <col min="32" max="32" width="4.453125" style="137" customWidth="1"/>
    <col min="33" max="33" width="4.90625" style="137"/>
    <col min="34" max="34" width="6.08984375" style="137" customWidth="1"/>
    <col min="35" max="36" width="4.90625" style="137"/>
    <col min="37" max="37" width="8.90625" style="137" bestFit="1" customWidth="1"/>
    <col min="38" max="48" width="4.90625" style="137"/>
    <col min="49" max="60" width="4.90625" style="138"/>
    <col min="61" max="247" width="4.90625" style="137"/>
  </cols>
  <sheetData>
    <row r="1" spans="1:48" ht="6" customHeight="1" thickBot="1">
      <c r="A1" s="138"/>
      <c r="B1" s="138"/>
      <c r="C1" s="138"/>
      <c r="D1" s="138"/>
      <c r="E1" s="138"/>
      <c r="F1" s="138"/>
      <c r="G1" s="138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21"/>
      <c r="AJ1" s="21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8"/>
      <c r="AV1" s="138"/>
    </row>
    <row r="2" spans="1:48" ht="15.9" customHeight="1" thickBot="1">
      <c r="A2" s="138"/>
      <c r="B2" s="139"/>
      <c r="C2" s="140"/>
      <c r="D2" s="140"/>
      <c r="E2" s="140"/>
      <c r="F2" s="140"/>
      <c r="G2" s="140"/>
      <c r="H2" s="198"/>
      <c r="I2" s="140"/>
      <c r="J2" s="233"/>
      <c r="K2" s="233"/>
      <c r="L2" s="264" t="str">
        <f>INDEX('Datos '!H6:DZ6,1,'(с)'!A50)</f>
        <v>Superficie (mil km²)</v>
      </c>
      <c r="M2" s="264"/>
      <c r="N2" s="265"/>
      <c r="O2" s="265"/>
      <c r="P2" s="233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323"/>
      <c r="AD2" s="138"/>
      <c r="AE2" s="338"/>
      <c r="AF2" s="337"/>
      <c r="AG2" s="337"/>
      <c r="AH2" s="337"/>
      <c r="AI2" s="337"/>
      <c r="AJ2" s="21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</row>
    <row r="3" spans="1:48" ht="17.149999999999999" customHeight="1">
      <c r="A3" s="138"/>
      <c r="B3" s="141"/>
      <c r="C3" s="142"/>
      <c r="D3" s="143"/>
      <c r="E3" s="143"/>
      <c r="F3" s="143"/>
      <c r="G3" s="143"/>
      <c r="H3" s="143"/>
      <c r="I3" s="143"/>
      <c r="J3" s="143"/>
      <c r="K3" s="143"/>
      <c r="L3" s="266" t="str">
        <f>INDEX('Datos '!H6:DZ6,1,'(с)'!A137)</f>
        <v xml:space="preserve"> ============ </v>
      </c>
      <c r="M3" s="266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324"/>
      <c r="AD3" s="138"/>
      <c r="AE3" s="338" t="s">
        <v>1</v>
      </c>
      <c r="AF3" s="339"/>
      <c r="AG3" s="340"/>
      <c r="AH3" s="340"/>
      <c r="AI3" s="337"/>
      <c r="AJ3" s="21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</row>
    <row r="4" spans="1:48" ht="11.15" customHeight="1">
      <c r="A4" s="138"/>
      <c r="B4" s="144" t="s">
        <v>0</v>
      </c>
      <c r="C4" s="145" t="s">
        <v>0</v>
      </c>
      <c r="D4" s="146" t="s">
        <v>0</v>
      </c>
      <c r="E4" s="146" t="s">
        <v>0</v>
      </c>
      <c r="F4" s="146" t="s">
        <v>0</v>
      </c>
      <c r="G4" s="146" t="s">
        <v>0</v>
      </c>
      <c r="H4" s="146" t="s">
        <v>0</v>
      </c>
      <c r="I4" s="146" t="s">
        <v>0</v>
      </c>
      <c r="J4" s="146" t="s">
        <v>0</v>
      </c>
      <c r="K4" s="146" t="s">
        <v>0</v>
      </c>
      <c r="L4" s="267" t="s">
        <v>0</v>
      </c>
      <c r="M4" s="267" t="s">
        <v>0</v>
      </c>
      <c r="N4" s="146" t="s">
        <v>0</v>
      </c>
      <c r="O4" s="146" t="s">
        <v>0</v>
      </c>
      <c r="P4" s="146" t="s">
        <v>0</v>
      </c>
      <c r="Q4" s="146" t="s">
        <v>0</v>
      </c>
      <c r="R4" s="146" t="s">
        <v>0</v>
      </c>
      <c r="S4" s="146" t="s">
        <v>0</v>
      </c>
      <c r="T4" s="146" t="s">
        <v>0</v>
      </c>
      <c r="U4" s="146" t="s">
        <v>0</v>
      </c>
      <c r="V4" s="146" t="s">
        <v>0</v>
      </c>
      <c r="W4" s="146" t="s">
        <v>0</v>
      </c>
      <c r="X4" s="146" t="s">
        <v>0</v>
      </c>
      <c r="Y4" s="146" t="s">
        <v>0</v>
      </c>
      <c r="Z4" s="146" t="s">
        <v>0</v>
      </c>
      <c r="AA4" s="146" t="s">
        <v>0</v>
      </c>
      <c r="AB4" s="146" t="s">
        <v>0</v>
      </c>
      <c r="AC4" s="325" t="s">
        <v>0</v>
      </c>
      <c r="AD4" s="138"/>
      <c r="AE4" s="341"/>
      <c r="AF4" s="336"/>
      <c r="AG4" s="337"/>
      <c r="AH4" s="337"/>
      <c r="AI4" s="362">
        <f t="shared" ref="AI4:AI27" si="0">$AE$22</f>
        <v>50</v>
      </c>
      <c r="AJ4" s="21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</row>
    <row r="5" spans="1:48" ht="16" customHeight="1">
      <c r="A5" s="138"/>
      <c r="B5" s="147" t="s">
        <v>0</v>
      </c>
      <c r="C5" s="148"/>
      <c r="D5" s="375" t="s">
        <v>0</v>
      </c>
      <c r="E5" s="375" t="s">
        <v>0</v>
      </c>
      <c r="F5" s="375" t="s">
        <v>0</v>
      </c>
      <c r="G5" s="173">
        <f>'Datos '!G16</f>
        <v>53.2</v>
      </c>
      <c r="H5" s="199">
        <f>'Datos '!G23</f>
        <v>155.5</v>
      </c>
      <c r="I5" s="375" t="s">
        <v>0</v>
      </c>
      <c r="J5" s="375" t="s">
        <v>0</v>
      </c>
      <c r="K5" s="375" t="s">
        <v>0</v>
      </c>
      <c r="L5" s="163" t="s">
        <v>2</v>
      </c>
      <c r="M5" s="163" t="s">
        <v>0</v>
      </c>
      <c r="N5" s="163" t="s">
        <v>0</v>
      </c>
      <c r="O5" s="163" t="s">
        <v>0</v>
      </c>
      <c r="P5" s="163" t="s">
        <v>0</v>
      </c>
      <c r="Q5" s="163" t="s">
        <v>0</v>
      </c>
      <c r="R5" s="163" t="s">
        <v>0</v>
      </c>
      <c r="S5" s="163" t="s">
        <v>0</v>
      </c>
      <c r="T5" s="163" t="s">
        <v>0</v>
      </c>
      <c r="U5" s="163" t="s">
        <v>0</v>
      </c>
      <c r="V5" s="163" t="s">
        <v>0</v>
      </c>
      <c r="W5" s="163" t="s">
        <v>0</v>
      </c>
      <c r="X5" s="163" t="s">
        <v>0</v>
      </c>
      <c r="Y5" s="163" t="s">
        <v>0</v>
      </c>
      <c r="Z5" s="154" t="s">
        <v>0</v>
      </c>
      <c r="AA5" s="163" t="s">
        <v>0</v>
      </c>
      <c r="AB5" s="163" t="s">
        <v>0</v>
      </c>
      <c r="AC5" s="326" t="s">
        <v>0</v>
      </c>
      <c r="AD5" s="138"/>
      <c r="AE5" s="429"/>
      <c r="AF5" s="429"/>
      <c r="AG5" s="429"/>
      <c r="AH5" s="429"/>
      <c r="AI5" s="362">
        <f t="shared" si="0"/>
        <v>50</v>
      </c>
      <c r="AJ5" s="21"/>
      <c r="AK5" s="138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</row>
    <row r="6" spans="1:48" ht="16" customHeight="1">
      <c r="A6" s="138"/>
      <c r="B6" s="150" t="s">
        <v>0</v>
      </c>
      <c r="C6" s="148"/>
      <c r="D6" s="374" t="s">
        <v>0</v>
      </c>
      <c r="E6" s="374" t="s">
        <v>0</v>
      </c>
      <c r="F6" s="374" t="s">
        <v>0</v>
      </c>
      <c r="G6" s="174">
        <f>'Datos '!G16</f>
        <v>53.2</v>
      </c>
      <c r="H6" s="201">
        <f>'Datos '!G23</f>
        <v>155.5</v>
      </c>
      <c r="I6" s="374" t="s">
        <v>0</v>
      </c>
      <c r="J6" s="234" t="s">
        <v>0</v>
      </c>
      <c r="K6" s="153" t="s">
        <v>0</v>
      </c>
      <c r="L6" s="153" t="s">
        <v>0</v>
      </c>
      <c r="M6" s="153" t="s">
        <v>0</v>
      </c>
      <c r="N6" s="153" t="s">
        <v>0</v>
      </c>
      <c r="O6" s="153" t="s">
        <v>0</v>
      </c>
      <c r="P6" s="153" t="s">
        <v>0</v>
      </c>
      <c r="Q6" s="153" t="s">
        <v>0</v>
      </c>
      <c r="R6" s="153" t="s">
        <v>0</v>
      </c>
      <c r="S6" s="153" t="s">
        <v>0</v>
      </c>
      <c r="T6" s="153" t="s">
        <v>0</v>
      </c>
      <c r="U6" s="153" t="s">
        <v>0</v>
      </c>
      <c r="V6" s="153" t="s">
        <v>0</v>
      </c>
      <c r="W6" s="153" t="s">
        <v>0</v>
      </c>
      <c r="X6" s="153" t="s">
        <v>0</v>
      </c>
      <c r="Y6" s="153" t="s">
        <v>0</v>
      </c>
      <c r="Z6" s="156" t="s">
        <v>0</v>
      </c>
      <c r="AA6" s="153" t="s">
        <v>0</v>
      </c>
      <c r="AB6" s="153" t="s">
        <v>0</v>
      </c>
      <c r="AC6" s="327" t="s">
        <v>0</v>
      </c>
      <c r="AD6" s="138"/>
      <c r="AE6" s="430"/>
      <c r="AF6" s="430"/>
      <c r="AG6" s="430"/>
      <c r="AH6" s="343"/>
      <c r="AI6" s="362">
        <f t="shared" si="0"/>
        <v>50</v>
      </c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</row>
    <row r="7" spans="1:48" ht="16" customHeight="1">
      <c r="A7" s="138"/>
      <c r="B7" s="147" t="s">
        <v>0</v>
      </c>
      <c r="C7" s="154" t="s">
        <v>0</v>
      </c>
      <c r="D7" s="154" t="s">
        <v>0</v>
      </c>
      <c r="E7" s="154" t="s">
        <v>0</v>
      </c>
      <c r="F7" s="157" t="s">
        <v>0</v>
      </c>
      <c r="G7" s="175">
        <f>'Datos '!G9</f>
        <v>102.6</v>
      </c>
      <c r="H7" s="203">
        <f>'Datos '!G30</f>
        <v>22.5</v>
      </c>
      <c r="I7" s="204">
        <f>'Datos '!G15</f>
        <v>72.099999999999994</v>
      </c>
      <c r="J7" s="157" t="s">
        <v>0</v>
      </c>
      <c r="K7" s="235">
        <f>'Datos '!G20</f>
        <v>29.8</v>
      </c>
      <c r="L7" s="157" t="s">
        <v>0</v>
      </c>
      <c r="M7" s="157" t="s">
        <v>0</v>
      </c>
      <c r="N7" s="222" t="s">
        <v>0</v>
      </c>
      <c r="O7" s="298" t="s">
        <v>0</v>
      </c>
      <c r="P7" s="299" t="s">
        <v>0</v>
      </c>
      <c r="Q7" s="299" t="s">
        <v>0</v>
      </c>
      <c r="R7" s="299" t="s">
        <v>0</v>
      </c>
      <c r="S7" s="299" t="s">
        <v>0</v>
      </c>
      <c r="T7" s="299" t="s">
        <v>0</v>
      </c>
      <c r="U7" s="299" t="s">
        <v>0</v>
      </c>
      <c r="V7" s="299" t="s">
        <v>0</v>
      </c>
      <c r="W7" s="157" t="s">
        <v>0</v>
      </c>
      <c r="X7" s="313" t="s">
        <v>0</v>
      </c>
      <c r="Y7" s="313" t="s">
        <v>0</v>
      </c>
      <c r="Z7" s="148" t="s">
        <v>0</v>
      </c>
      <c r="AA7" s="157" t="s">
        <v>0</v>
      </c>
      <c r="AB7" s="154" t="s">
        <v>0</v>
      </c>
      <c r="AC7" s="326" t="s">
        <v>0</v>
      </c>
      <c r="AD7" s="138"/>
      <c r="AE7" s="404" t="str">
        <f>VLOOKUP('(с)'!C140,'(с)'!A141:C152,3,0)</f>
        <v>Max (Provincia de Buenos Aires)</v>
      </c>
      <c r="AF7" s="405"/>
      <c r="AG7" s="405"/>
      <c r="AH7" s="406"/>
      <c r="AI7" s="362">
        <f t="shared" si="0"/>
        <v>50</v>
      </c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</row>
    <row r="8" spans="1:48" ht="16" customHeight="1">
      <c r="A8" s="138"/>
      <c r="B8" s="152" t="s">
        <v>0</v>
      </c>
      <c r="C8" s="155" t="s">
        <v>0</v>
      </c>
      <c r="D8" s="155" t="s">
        <v>0</v>
      </c>
      <c r="E8" s="155" t="s">
        <v>0</v>
      </c>
      <c r="F8" s="155" t="s">
        <v>0</v>
      </c>
      <c r="G8" s="174">
        <f>'Datos '!G9</f>
        <v>102.6</v>
      </c>
      <c r="H8" s="374">
        <f>'Datos '!G30</f>
        <v>22.5</v>
      </c>
      <c r="I8" s="201">
        <f>'Datos '!G15</f>
        <v>72.099999999999994</v>
      </c>
      <c r="J8" s="155" t="s">
        <v>0</v>
      </c>
      <c r="K8" s="191">
        <f>'Datos '!G20</f>
        <v>29.8</v>
      </c>
      <c r="L8" s="155" t="s">
        <v>0</v>
      </c>
      <c r="M8" s="155" t="s">
        <v>0</v>
      </c>
      <c r="N8" s="268" t="s">
        <v>0</v>
      </c>
      <c r="O8" s="374" t="s">
        <v>0</v>
      </c>
      <c r="P8" s="299" t="s">
        <v>0</v>
      </c>
      <c r="Q8" s="299" t="s">
        <v>0</v>
      </c>
      <c r="R8" s="299" t="s">
        <v>0</v>
      </c>
      <c r="S8" s="299" t="s">
        <v>0</v>
      </c>
      <c r="T8" s="299" t="s">
        <v>0</v>
      </c>
      <c r="U8" s="299" t="s">
        <v>0</v>
      </c>
      <c r="V8" s="299" t="s">
        <v>0</v>
      </c>
      <c r="W8" s="314" t="s">
        <v>0</v>
      </c>
      <c r="X8" s="374" t="s">
        <v>0</v>
      </c>
      <c r="Y8" s="374" t="s">
        <v>0</v>
      </c>
      <c r="Z8" s="148" t="s">
        <v>0</v>
      </c>
      <c r="AA8" s="155" t="s">
        <v>0</v>
      </c>
      <c r="AB8" s="156" t="s">
        <v>0</v>
      </c>
      <c r="AC8" s="327" t="s">
        <v>0</v>
      </c>
      <c r="AD8" s="138"/>
      <c r="AE8" s="407"/>
      <c r="AF8" s="408"/>
      <c r="AG8" s="408"/>
      <c r="AH8" s="409"/>
      <c r="AI8" s="362">
        <f t="shared" si="0"/>
        <v>50</v>
      </c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</row>
    <row r="9" spans="1:48" ht="16" customHeight="1">
      <c r="A9" s="138"/>
      <c r="B9" s="147" t="s">
        <v>0</v>
      </c>
      <c r="C9" s="157" t="s">
        <v>0</v>
      </c>
      <c r="D9" s="148"/>
      <c r="E9" s="176" t="s">
        <v>0</v>
      </c>
      <c r="F9" s="177" t="s">
        <v>0</v>
      </c>
      <c r="G9" s="178">
        <f>'Datos '!G18</f>
        <v>89.7</v>
      </c>
      <c r="H9" s="206">
        <f>'Datos '!G28</f>
        <v>136.4</v>
      </c>
      <c r="I9" s="207">
        <f>'Datos '!G10</f>
        <v>99.6</v>
      </c>
      <c r="J9" s="236">
        <f>'Datos '!G13</f>
        <v>88.2</v>
      </c>
      <c r="K9" s="238" t="s">
        <v>0</v>
      </c>
      <c r="L9" s="269" t="s">
        <v>0</v>
      </c>
      <c r="M9" s="269" t="s">
        <v>0</v>
      </c>
      <c r="N9" s="270" t="s">
        <v>0</v>
      </c>
      <c r="O9" s="270" t="s">
        <v>0</v>
      </c>
      <c r="P9" s="299" t="s">
        <v>0</v>
      </c>
      <c r="Q9" s="299" t="s">
        <v>0</v>
      </c>
      <c r="R9" s="299" t="s">
        <v>0</v>
      </c>
      <c r="S9" s="299" t="s">
        <v>0</v>
      </c>
      <c r="T9" s="299" t="s">
        <v>0</v>
      </c>
      <c r="U9" s="299" t="s">
        <v>0</v>
      </c>
      <c r="V9" s="299" t="s">
        <v>0</v>
      </c>
      <c r="W9" s="316" t="s">
        <v>0</v>
      </c>
      <c r="X9" s="317" t="s">
        <v>0</v>
      </c>
      <c r="Y9" s="317" t="s">
        <v>0</v>
      </c>
      <c r="Z9" s="157" t="s">
        <v>0</v>
      </c>
      <c r="AA9" s="157" t="s">
        <v>0</v>
      </c>
      <c r="AB9" s="154" t="s">
        <v>0</v>
      </c>
      <c r="AC9" s="326" t="s">
        <v>0</v>
      </c>
      <c r="AD9" s="138"/>
      <c r="AE9" s="410"/>
      <c r="AF9" s="411"/>
      <c r="AG9" s="411"/>
      <c r="AH9" s="412"/>
      <c r="AI9" s="362">
        <f t="shared" si="0"/>
        <v>50</v>
      </c>
      <c r="AJ9" s="363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</row>
    <row r="10" spans="1:48" ht="16" customHeight="1">
      <c r="A10" s="138"/>
      <c r="B10" s="152" t="s">
        <v>0</v>
      </c>
      <c r="C10" s="155" t="s">
        <v>0</v>
      </c>
      <c r="D10" s="148"/>
      <c r="E10" s="374" t="s">
        <v>0</v>
      </c>
      <c r="F10" s="374" t="s">
        <v>0</v>
      </c>
      <c r="G10" s="174">
        <f>'Datos '!G18</f>
        <v>89.7</v>
      </c>
      <c r="H10" s="374">
        <f>'Datos '!G28</f>
        <v>136.4</v>
      </c>
      <c r="I10" s="374">
        <f>'Datos '!G10</f>
        <v>99.6</v>
      </c>
      <c r="J10" s="201">
        <f>'Datos '!G13</f>
        <v>88.2</v>
      </c>
      <c r="K10" s="374" t="s">
        <v>0</v>
      </c>
      <c r="L10" s="374" t="s">
        <v>0</v>
      </c>
      <c r="M10" s="374" t="s">
        <v>0</v>
      </c>
      <c r="N10" s="374" t="s">
        <v>0</v>
      </c>
      <c r="O10" s="374" t="s">
        <v>0</v>
      </c>
      <c r="P10" s="299" t="s">
        <v>0</v>
      </c>
      <c r="Q10" s="299" t="s">
        <v>0</v>
      </c>
      <c r="R10" s="299" t="s">
        <v>0</v>
      </c>
      <c r="S10" s="299" t="s">
        <v>0</v>
      </c>
      <c r="T10" s="299" t="s">
        <v>0</v>
      </c>
      <c r="U10" s="299" t="s">
        <v>0</v>
      </c>
      <c r="V10" s="299" t="s">
        <v>0</v>
      </c>
      <c r="W10" s="374" t="s">
        <v>0</v>
      </c>
      <c r="X10" s="374" t="s">
        <v>0</v>
      </c>
      <c r="Y10" s="374" t="s">
        <v>0</v>
      </c>
      <c r="Z10" s="155" t="s">
        <v>0</v>
      </c>
      <c r="AA10" s="155" t="s">
        <v>0</v>
      </c>
      <c r="AB10" s="156" t="s">
        <v>0</v>
      </c>
      <c r="AC10" s="327" t="s">
        <v>0</v>
      </c>
      <c r="AD10" s="138"/>
      <c r="AE10" s="413">
        <f>INDEX('(с)'!D141:D152,'(с)'!C140,1)</f>
        <v>307.60000000000002</v>
      </c>
      <c r="AF10" s="414"/>
      <c r="AG10" s="414"/>
      <c r="AH10" s="415"/>
      <c r="AI10" s="362">
        <f t="shared" si="0"/>
        <v>50</v>
      </c>
      <c r="AJ10" s="364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</row>
    <row r="11" spans="1:48" ht="16" customHeight="1">
      <c r="A11" s="138"/>
      <c r="B11" s="147" t="s">
        <v>0</v>
      </c>
      <c r="C11" s="157" t="s">
        <v>0</v>
      </c>
      <c r="D11" s="157" t="s">
        <v>0</v>
      </c>
      <c r="E11" s="157" t="s">
        <v>0</v>
      </c>
      <c r="F11" s="179">
        <f>'Datos '!G24</f>
        <v>89.7</v>
      </c>
      <c r="G11" s="181">
        <f>'Datos '!G25</f>
        <v>76.7</v>
      </c>
      <c r="H11" s="209">
        <f>'Datos '!G12</f>
        <v>165.3</v>
      </c>
      <c r="I11" s="211">
        <f>'Datos '!G27</f>
        <v>133</v>
      </c>
      <c r="J11" s="240">
        <f>'Datos '!G14</f>
        <v>78.8</v>
      </c>
      <c r="K11" s="242" t="s">
        <v>0</v>
      </c>
      <c r="L11" s="148" t="s">
        <v>0</v>
      </c>
      <c r="M11" s="271" t="s">
        <v>0</v>
      </c>
      <c r="N11" s="272" t="s">
        <v>0</v>
      </c>
      <c r="O11" s="272" t="s">
        <v>0</v>
      </c>
      <c r="P11" s="299" t="s">
        <v>0</v>
      </c>
      <c r="Q11" s="299" t="s">
        <v>0</v>
      </c>
      <c r="R11" s="299" t="s">
        <v>0</v>
      </c>
      <c r="S11" s="299" t="s">
        <v>0</v>
      </c>
      <c r="T11" s="299" t="s">
        <v>0</v>
      </c>
      <c r="U11" s="299" t="s">
        <v>0</v>
      </c>
      <c r="V11" s="299" t="s">
        <v>0</v>
      </c>
      <c r="W11" s="318" t="s">
        <v>0</v>
      </c>
      <c r="X11" s="319" t="s">
        <v>0</v>
      </c>
      <c r="Y11" s="319" t="s">
        <v>0</v>
      </c>
      <c r="Z11" s="157" t="s">
        <v>0</v>
      </c>
      <c r="AA11" s="157" t="s">
        <v>0</v>
      </c>
      <c r="AB11" s="157" t="s">
        <v>0</v>
      </c>
      <c r="AC11" s="326" t="s">
        <v>0</v>
      </c>
      <c r="AD11" s="138"/>
      <c r="AE11" s="419"/>
      <c r="AF11" s="420"/>
      <c r="AG11" s="420"/>
      <c r="AH11" s="421"/>
      <c r="AI11" s="362">
        <f t="shared" si="0"/>
        <v>50</v>
      </c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</row>
    <row r="12" spans="1:48" ht="16" customHeight="1">
      <c r="A12" s="138"/>
      <c r="B12" s="152" t="s">
        <v>0</v>
      </c>
      <c r="C12" s="156" t="s">
        <v>0</v>
      </c>
      <c r="D12" s="155" t="s">
        <v>0</v>
      </c>
      <c r="E12" s="155" t="s">
        <v>0</v>
      </c>
      <c r="F12" s="182">
        <f>'Datos '!G24</f>
        <v>89.7</v>
      </c>
      <c r="G12" s="374">
        <f>'Datos '!G25</f>
        <v>76.7</v>
      </c>
      <c r="H12" s="374">
        <f>'Datos '!G12</f>
        <v>165.3</v>
      </c>
      <c r="I12" s="374">
        <f>'Datos '!G27</f>
        <v>133</v>
      </c>
      <c r="J12" s="201">
        <f>'Datos '!G14</f>
        <v>78.8</v>
      </c>
      <c r="K12" s="374" t="s">
        <v>0</v>
      </c>
      <c r="L12" s="148" t="s">
        <v>0</v>
      </c>
      <c r="M12" s="374" t="s">
        <v>0</v>
      </c>
      <c r="N12" s="374" t="s">
        <v>0</v>
      </c>
      <c r="O12" s="374" t="s">
        <v>0</v>
      </c>
      <c r="P12" s="374" t="s">
        <v>0</v>
      </c>
      <c r="Q12" s="374" t="s">
        <v>0</v>
      </c>
      <c r="R12" s="148" t="s">
        <v>0</v>
      </c>
      <c r="S12" s="374" t="s">
        <v>0</v>
      </c>
      <c r="T12" s="148" t="s">
        <v>0</v>
      </c>
      <c r="U12" s="374" t="s">
        <v>0</v>
      </c>
      <c r="V12" s="148" t="s">
        <v>0</v>
      </c>
      <c r="W12" s="374" t="s">
        <v>0</v>
      </c>
      <c r="X12" s="374" t="s">
        <v>0</v>
      </c>
      <c r="Y12" s="374" t="s">
        <v>0</v>
      </c>
      <c r="Z12" s="155" t="s">
        <v>0</v>
      </c>
      <c r="AA12" s="162" t="s">
        <v>0</v>
      </c>
      <c r="AB12" s="156" t="s">
        <v>0</v>
      </c>
      <c r="AC12" s="327" t="s">
        <v>0</v>
      </c>
      <c r="AD12" s="138"/>
      <c r="AE12" s="21"/>
      <c r="AF12" s="21"/>
      <c r="AG12" s="21"/>
      <c r="AH12" s="21"/>
      <c r="AI12" s="362">
        <f t="shared" si="0"/>
        <v>50</v>
      </c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</row>
    <row r="13" spans="1:48" ht="16" customHeight="1">
      <c r="A13" s="138"/>
      <c r="B13" s="158" t="s">
        <v>0</v>
      </c>
      <c r="C13" s="148"/>
      <c r="D13" s="375" t="s">
        <v>0</v>
      </c>
      <c r="E13" s="375" t="s">
        <v>0</v>
      </c>
      <c r="F13" s="183" t="s">
        <v>0</v>
      </c>
      <c r="G13" s="184">
        <f>'Datos '!G19</f>
        <v>148.80000000000001</v>
      </c>
      <c r="H13" s="213">
        <f>'Datos '!G17</f>
        <v>143.4</v>
      </c>
      <c r="I13" s="215">
        <f>'Datos '!G8</f>
        <v>307.60000000000002</v>
      </c>
      <c r="J13" s="244">
        <f>'Datos '!G7</f>
        <v>0.20200000000000001</v>
      </c>
      <c r="K13" s="246" t="s">
        <v>0</v>
      </c>
      <c r="L13" s="273" t="s">
        <v>0</v>
      </c>
      <c r="M13" s="273" t="s">
        <v>0</v>
      </c>
      <c r="N13" s="274" t="s">
        <v>0</v>
      </c>
      <c r="O13" s="274" t="s">
        <v>0</v>
      </c>
      <c r="P13" s="300" t="s">
        <v>0</v>
      </c>
      <c r="Q13" s="300" t="s">
        <v>0</v>
      </c>
      <c r="R13" s="301" t="s">
        <v>0</v>
      </c>
      <c r="S13" s="301" t="s">
        <v>0</v>
      </c>
      <c r="T13" s="305" t="s">
        <v>0</v>
      </c>
      <c r="U13" s="305" t="s">
        <v>0</v>
      </c>
      <c r="V13" s="306" t="s">
        <v>0</v>
      </c>
      <c r="W13" s="306" t="s">
        <v>0</v>
      </c>
      <c r="X13" s="148" t="s">
        <v>0</v>
      </c>
      <c r="Y13" s="320" t="s">
        <v>0</v>
      </c>
      <c r="Z13" s="148" t="s">
        <v>0</v>
      </c>
      <c r="AA13" s="157" t="s">
        <v>0</v>
      </c>
      <c r="AB13" s="328" t="s">
        <v>0</v>
      </c>
      <c r="AC13" s="326" t="s">
        <v>0</v>
      </c>
      <c r="AD13" s="138"/>
      <c r="AE13" s="21"/>
      <c r="AF13" s="21"/>
      <c r="AG13" s="21"/>
      <c r="AH13" s="21"/>
      <c r="AI13" s="362">
        <f t="shared" si="0"/>
        <v>50</v>
      </c>
      <c r="AJ13" s="21"/>
      <c r="AK13" s="21"/>
      <c r="AL13" s="21"/>
      <c r="AM13" s="21"/>
      <c r="AN13" s="138"/>
      <c r="AO13" s="138"/>
      <c r="AP13" s="138"/>
      <c r="AQ13" s="138"/>
      <c r="AR13" s="138"/>
      <c r="AS13" s="138"/>
      <c r="AT13" s="138"/>
      <c r="AU13" s="138"/>
      <c r="AV13" s="138"/>
    </row>
    <row r="14" spans="1:48" ht="16" customHeight="1">
      <c r="A14" s="138"/>
      <c r="B14" s="159" t="s">
        <v>0</v>
      </c>
      <c r="D14" s="374" t="s">
        <v>0</v>
      </c>
      <c r="E14" s="374" t="s">
        <v>0</v>
      </c>
      <c r="F14" s="374" t="s">
        <v>0</v>
      </c>
      <c r="G14" s="174">
        <f>'Datos '!G19</f>
        <v>148.80000000000001</v>
      </c>
      <c r="H14" s="374">
        <f>'Datos '!G17</f>
        <v>143.4</v>
      </c>
      <c r="I14" s="216">
        <f>'Datos '!G8</f>
        <v>307.60000000000002</v>
      </c>
      <c r="J14" s="221">
        <f>'Datos '!G7</f>
        <v>0.20200000000000001</v>
      </c>
      <c r="K14" s="374" t="s">
        <v>0</v>
      </c>
      <c r="L14" s="374" t="s">
        <v>0</v>
      </c>
      <c r="M14" s="380" t="s">
        <v>0</v>
      </c>
      <c r="N14" s="381" t="s">
        <v>0</v>
      </c>
      <c r="O14" s="381" t="s">
        <v>0</v>
      </c>
      <c r="P14" s="381" t="s">
        <v>0</v>
      </c>
      <c r="Q14" s="381" t="s">
        <v>0</v>
      </c>
      <c r="R14" s="381" t="s">
        <v>0</v>
      </c>
      <c r="S14" s="381" t="s">
        <v>0</v>
      </c>
      <c r="T14" s="381" t="s">
        <v>0</v>
      </c>
      <c r="U14" s="381" t="s">
        <v>0</v>
      </c>
      <c r="V14" s="381" t="s">
        <v>0</v>
      </c>
      <c r="W14" s="381" t="s">
        <v>0</v>
      </c>
      <c r="X14" s="355" t="s">
        <v>0</v>
      </c>
      <c r="Y14" s="381" t="s">
        <v>0</v>
      </c>
      <c r="Z14" s="355" t="s">
        <v>0</v>
      </c>
      <c r="AA14" s="386" t="s">
        <v>0</v>
      </c>
      <c r="AB14" s="381" t="s">
        <v>0</v>
      </c>
      <c r="AC14" s="387" t="s">
        <v>0</v>
      </c>
      <c r="AD14" s="138"/>
      <c r="AE14" s="21"/>
      <c r="AF14" s="21"/>
      <c r="AG14" s="21"/>
      <c r="AH14" s="21"/>
      <c r="AI14" s="362">
        <f t="shared" si="0"/>
        <v>50</v>
      </c>
      <c r="AJ14" s="21"/>
      <c r="AK14" s="21"/>
      <c r="AL14" s="21"/>
      <c r="AM14" s="21"/>
      <c r="AN14" s="138"/>
      <c r="AO14" s="138"/>
      <c r="AP14" s="138"/>
      <c r="AQ14" s="138"/>
      <c r="AR14" s="138"/>
      <c r="AS14" s="138"/>
      <c r="AT14" s="138"/>
      <c r="AU14" s="138"/>
      <c r="AV14" s="138"/>
    </row>
    <row r="15" spans="1:48" ht="16" customHeight="1">
      <c r="A15" s="138"/>
      <c r="B15" s="147" t="s">
        <v>0</v>
      </c>
      <c r="C15" s="154" t="s">
        <v>0</v>
      </c>
      <c r="D15" s="375" t="s">
        <v>0</v>
      </c>
      <c r="E15" s="375" t="s">
        <v>0</v>
      </c>
      <c r="F15" s="185" t="s">
        <v>0</v>
      </c>
      <c r="G15" s="186">
        <f>'Datos '!G21</f>
        <v>94.1</v>
      </c>
      <c r="H15" s="218">
        <f>'Datos '!G22</f>
        <v>203</v>
      </c>
      <c r="I15" s="220" t="s">
        <v>0</v>
      </c>
      <c r="J15" s="247" t="s">
        <v>0</v>
      </c>
      <c r="K15" s="248" t="s">
        <v>0</v>
      </c>
      <c r="L15" s="275" t="s">
        <v>0</v>
      </c>
      <c r="M15" s="382" t="s">
        <v>0</v>
      </c>
      <c r="N15" s="166" t="s">
        <v>0</v>
      </c>
      <c r="O15" s="166" t="s">
        <v>0</v>
      </c>
      <c r="P15" s="166" t="s">
        <v>0</v>
      </c>
      <c r="Q15" s="166" t="s">
        <v>0</v>
      </c>
      <c r="R15" s="166" t="s">
        <v>0</v>
      </c>
      <c r="S15" s="166" t="s">
        <v>0</v>
      </c>
      <c r="T15" s="437" t="s">
        <v>4</v>
      </c>
      <c r="U15" s="437"/>
      <c r="V15" s="437"/>
      <c r="W15" s="437"/>
      <c r="X15" s="437"/>
      <c r="Y15" s="437"/>
      <c r="Z15" s="437"/>
      <c r="AA15" s="331" t="s">
        <v>0</v>
      </c>
      <c r="AB15" s="331" t="s">
        <v>0</v>
      </c>
      <c r="AC15" s="332" t="s">
        <v>0</v>
      </c>
      <c r="AD15" s="138"/>
      <c r="AE15" s="431" t="str">
        <f>VLOOKUP(INDEX('(с)'!$B$51:$B$135,'(с)'!$A$136,1),'Datos '!$E$7:$F$91,2,0)</f>
        <v>Chubut</v>
      </c>
      <c r="AF15" s="432"/>
      <c r="AG15" s="432"/>
      <c r="AH15" s="433"/>
      <c r="AI15" s="362">
        <f t="shared" si="0"/>
        <v>50</v>
      </c>
      <c r="AJ15" s="21"/>
      <c r="AK15" s="21"/>
      <c r="AL15" s="21"/>
      <c r="AM15" s="21"/>
      <c r="AN15" s="138"/>
      <c r="AO15" s="138"/>
      <c r="AP15" s="138"/>
      <c r="AQ15" s="138"/>
      <c r="AR15" s="138"/>
      <c r="AS15" s="138"/>
      <c r="AT15" s="138"/>
      <c r="AU15" s="138"/>
      <c r="AV15" s="138"/>
    </row>
    <row r="16" spans="1:48" ht="16" customHeight="1">
      <c r="A16" s="138"/>
      <c r="B16" s="161" t="s">
        <v>0</v>
      </c>
      <c r="C16" s="162" t="s">
        <v>0</v>
      </c>
      <c r="D16" s="374" t="s">
        <v>0</v>
      </c>
      <c r="E16" s="374" t="s">
        <v>0</v>
      </c>
      <c r="F16" s="374" t="s">
        <v>0</v>
      </c>
      <c r="G16" s="174">
        <f>'Datos '!G21</f>
        <v>94.1</v>
      </c>
      <c r="H16" s="221">
        <f>'Datos '!G22</f>
        <v>203</v>
      </c>
      <c r="I16" s="374" t="s">
        <v>0</v>
      </c>
      <c r="J16" s="216" t="s">
        <v>0</v>
      </c>
      <c r="K16" s="216" t="s">
        <v>0</v>
      </c>
      <c r="L16" s="374" t="s">
        <v>2</v>
      </c>
      <c r="M16" s="383" t="s">
        <v>0</v>
      </c>
      <c r="N16" s="425" t="str">
        <f>INDEX('(с)'!C120:D128,'(с)'!C119,1)</f>
        <v>x 1</v>
      </c>
      <c r="O16" s="425"/>
      <c r="P16" s="425"/>
      <c r="Q16" s="287" t="s">
        <v>0</v>
      </c>
      <c r="R16" s="426" t="str">
        <f>"Escala continua (centro = percentil. "&amp;AE22&amp;","</f>
        <v>Escala continua (centro = percentil. 50,</v>
      </c>
      <c r="S16" s="426"/>
      <c r="T16" s="426"/>
      <c r="U16" s="426"/>
      <c r="V16" s="426"/>
      <c r="W16" s="426"/>
      <c r="X16" s="426"/>
      <c r="Y16" s="426"/>
      <c r="Z16" s="426"/>
      <c r="AA16" s="426"/>
      <c r="AB16" s="426"/>
      <c r="AC16" s="325" t="s">
        <v>0</v>
      </c>
      <c r="AD16" s="138"/>
      <c r="AE16" s="434">
        <f>VLOOKUP(INDEX('(с)'!$B$51:$B$135,'(с)'!$A$136,1),'Datos '!$E$7:$G$91,3,0)</f>
        <v>224.7</v>
      </c>
      <c r="AF16" s="435"/>
      <c r="AG16" s="435"/>
      <c r="AH16" s="345"/>
      <c r="AI16" s="362">
        <f t="shared" si="0"/>
        <v>50</v>
      </c>
      <c r="AJ16" s="21"/>
      <c r="AK16" s="21"/>
      <c r="AL16" s="21"/>
      <c r="AM16" s="21"/>
      <c r="AN16" s="138"/>
      <c r="AO16" s="138"/>
      <c r="AP16" s="138"/>
      <c r="AQ16" s="138"/>
      <c r="AR16" s="138"/>
      <c r="AS16" s="138"/>
      <c r="AT16" s="138"/>
      <c r="AU16" s="138"/>
      <c r="AV16" s="138"/>
    </row>
    <row r="17" spans="1:48" ht="16" customHeight="1">
      <c r="A17" s="138"/>
      <c r="B17" s="147" t="s">
        <v>0</v>
      </c>
      <c r="C17" s="163" t="s">
        <v>0</v>
      </c>
      <c r="D17" s="375" t="s">
        <v>0</v>
      </c>
      <c r="E17" s="375" t="s">
        <v>0</v>
      </c>
      <c r="F17" s="148" t="s">
        <v>0</v>
      </c>
      <c r="G17" s="188">
        <f>'Datos '!G11</f>
        <v>224.7</v>
      </c>
      <c r="I17" s="224" t="s">
        <v>0</v>
      </c>
      <c r="J17" s="252">
        <f>'Datos '!G34</f>
        <v>293.8</v>
      </c>
      <c r="K17" s="254">
        <f>'Datos '!G33</f>
        <v>13.975</v>
      </c>
      <c r="L17" s="279" t="s">
        <v>2</v>
      </c>
      <c r="M17" s="382" t="s">
        <v>0</v>
      </c>
      <c r="N17" s="427" t="str">
        <f>INDEX('(с)'!C120:D128,'(с)'!C129,1)</f>
        <v>x 1</v>
      </c>
      <c r="O17" s="427"/>
      <c r="P17" s="427"/>
      <c r="Q17" s="288" t="s">
        <v>0</v>
      </c>
      <c r="R17" s="428" t="s">
        <v>6</v>
      </c>
      <c r="S17" s="428"/>
      <c r="T17" s="428"/>
      <c r="U17" s="428"/>
      <c r="V17" s="428"/>
      <c r="W17" s="428"/>
      <c r="X17" s="428"/>
      <c r="Y17" s="428"/>
      <c r="Z17" s="428"/>
      <c r="AA17" s="428"/>
      <c r="AB17" s="428"/>
      <c r="AC17" s="332" t="s">
        <v>0</v>
      </c>
      <c r="AD17" s="138"/>
      <c r="AE17" s="349" t="s">
        <v>3</v>
      </c>
      <c r="AF17" s="436" t="str">
        <f>IF('(с)'!$A$136&gt;24,"",ROMAN(RANK(AE16,'Datos '!G7:G30)))</f>
        <v>III</v>
      </c>
      <c r="AG17" s="436"/>
      <c r="AH17" s="350"/>
      <c r="AI17" s="362">
        <f t="shared" si="0"/>
        <v>50</v>
      </c>
      <c r="AJ17" s="21"/>
      <c r="AK17" s="21"/>
      <c r="AL17" s="21"/>
      <c r="AM17" s="21"/>
      <c r="AN17" s="138"/>
      <c r="AO17" s="138"/>
      <c r="AP17" s="138"/>
      <c r="AQ17" s="138"/>
      <c r="AR17" s="138"/>
      <c r="AS17" s="138"/>
      <c r="AT17" s="138"/>
      <c r="AU17" s="138"/>
      <c r="AV17" s="138"/>
    </row>
    <row r="18" spans="1:48" ht="16" customHeight="1">
      <c r="A18" s="138"/>
      <c r="B18" s="161" t="s">
        <v>0</v>
      </c>
      <c r="C18" s="164" t="s">
        <v>0</v>
      </c>
      <c r="D18" s="374" t="s">
        <v>0</v>
      </c>
      <c r="E18" s="374" t="s">
        <v>0</v>
      </c>
      <c r="F18" s="148" t="s">
        <v>0</v>
      </c>
      <c r="G18" s="189">
        <f>'Datos '!G11</f>
        <v>224.7</v>
      </c>
      <c r="I18" s="374" t="s">
        <v>0</v>
      </c>
      <c r="J18" s="216">
        <f>'Datos '!G34</f>
        <v>293.8</v>
      </c>
      <c r="K18" s="216">
        <f>'Datos '!G33</f>
        <v>13.975</v>
      </c>
      <c r="L18" s="374" t="s">
        <v>2</v>
      </c>
      <c r="M18" s="383" t="s">
        <v>0</v>
      </c>
      <c r="N18" s="289" t="s">
        <v>0</v>
      </c>
      <c r="O18" s="289" t="s">
        <v>0</v>
      </c>
      <c r="P18" s="400" t="str">
        <f>TEXT(V18,"# ### ##0,0")&amp;"  "</f>
        <v xml:space="preserve">0,2  </v>
      </c>
      <c r="Q18" s="400"/>
      <c r="R18" s="400"/>
      <c r="S18" s="400"/>
      <c r="T18" s="400"/>
      <c r="U18" s="137" t="s">
        <v>0</v>
      </c>
      <c r="V18" s="312">
        <f>IF(G36&lt;0,G36,IF(V22&lt;D36,V22,D36))</f>
        <v>0.20200000000000001</v>
      </c>
      <c r="W18" s="312" t="s">
        <v>0</v>
      </c>
      <c r="X18" s="312">
        <f>C36</f>
        <v>307.60000000000002</v>
      </c>
      <c r="Y18" s="312" t="s">
        <v>0</v>
      </c>
      <c r="Z18" s="402" t="str">
        <f>"  "&amp;TEXT(X18,"# ### ##0,0")</f>
        <v xml:space="preserve">  307,6</v>
      </c>
      <c r="AA18" s="402"/>
      <c r="AB18" s="402"/>
      <c r="AC18" s="333" t="s">
        <v>0</v>
      </c>
      <c r="AD18" s="138"/>
      <c r="AE18" s="351" t="s">
        <v>5</v>
      </c>
      <c r="AF18" s="438">
        <f>IF('(с)'!F147=1,AE16/'(с)'!D150,"")</f>
        <v>8.0817977198324523E-2</v>
      </c>
      <c r="AG18" s="438"/>
      <c r="AH18" s="350"/>
      <c r="AI18" s="362">
        <f t="shared" si="0"/>
        <v>50</v>
      </c>
      <c r="AJ18" s="21"/>
      <c r="AK18" s="21"/>
      <c r="AL18" s="21"/>
      <c r="AM18" s="21"/>
      <c r="AN18" s="138"/>
      <c r="AO18" s="138"/>
      <c r="AP18" s="138"/>
      <c r="AQ18" s="138"/>
      <c r="AR18" s="138"/>
      <c r="AS18" s="138"/>
      <c r="AT18" s="138"/>
      <c r="AU18" s="138"/>
      <c r="AV18" s="138"/>
    </row>
    <row r="19" spans="1:48" ht="16" customHeight="1">
      <c r="A19" s="138"/>
      <c r="B19" s="147" t="s">
        <v>0</v>
      </c>
      <c r="C19" s="154" t="s">
        <v>0</v>
      </c>
      <c r="D19" s="163" t="s">
        <v>0</v>
      </c>
      <c r="E19" s="163" t="s">
        <v>0</v>
      </c>
      <c r="F19" s="163" t="s">
        <v>0</v>
      </c>
      <c r="G19" s="190">
        <f>'Datos '!G26</f>
        <v>243.94</v>
      </c>
      <c r="I19" s="148" t="s">
        <v>0</v>
      </c>
      <c r="J19" s="148" t="s">
        <v>0</v>
      </c>
      <c r="K19" s="375" t="s">
        <v>0</v>
      </c>
      <c r="L19" s="163" t="s">
        <v>2</v>
      </c>
      <c r="M19" s="382" t="s">
        <v>0</v>
      </c>
      <c r="N19" s="289" t="s">
        <v>0</v>
      </c>
      <c r="O19" s="289" t="s">
        <v>0</v>
      </c>
      <c r="P19" s="400" t="str">
        <f>TEXT(V19,"# ### ##0,0")&amp;"  "</f>
        <v xml:space="preserve">24,4  </v>
      </c>
      <c r="Q19" s="400"/>
      <c r="R19" s="400"/>
      <c r="S19" s="400"/>
      <c r="T19" s="400"/>
      <c r="U19" s="294" t="s">
        <v>0</v>
      </c>
      <c r="V19" s="312">
        <f>V18+(V22-V18)/4</f>
        <v>24.364000000000001</v>
      </c>
      <c r="W19" s="312" t="s">
        <v>0</v>
      </c>
      <c r="X19" s="312">
        <f>X18-(X18-V22)/4</f>
        <v>254.91250000000002</v>
      </c>
      <c r="Y19" s="312" t="s">
        <v>0</v>
      </c>
      <c r="Z19" s="402" t="str">
        <f>"  "&amp;TEXT(X19,"# ### ##0,0")</f>
        <v xml:space="preserve">  254,9</v>
      </c>
      <c r="AA19" s="402"/>
      <c r="AB19" s="402"/>
      <c r="AC19" s="333" t="s">
        <v>0</v>
      </c>
      <c r="AD19" s="138"/>
      <c r="AE19" s="362"/>
      <c r="AF19" s="362"/>
      <c r="AG19" s="362"/>
      <c r="AH19" s="362"/>
      <c r="AI19" s="362">
        <f t="shared" si="0"/>
        <v>50</v>
      </c>
      <c r="AJ19" s="21"/>
      <c r="AK19" s="21"/>
      <c r="AL19" s="21"/>
      <c r="AM19" s="21"/>
      <c r="AN19" s="138"/>
      <c r="AO19" s="138"/>
      <c r="AP19" s="138"/>
      <c r="AQ19" s="138"/>
      <c r="AR19" s="138"/>
      <c r="AS19" s="138"/>
      <c r="AT19" s="138"/>
      <c r="AU19" s="138"/>
      <c r="AV19" s="138"/>
    </row>
    <row r="20" spans="1:48" ht="16" customHeight="1">
      <c r="A20" s="138"/>
      <c r="B20" s="161" t="s">
        <v>0</v>
      </c>
      <c r="C20" s="162" t="s">
        <v>0</v>
      </c>
      <c r="D20" s="164" t="s">
        <v>0</v>
      </c>
      <c r="E20" s="164" t="s">
        <v>0</v>
      </c>
      <c r="F20" s="164" t="s">
        <v>0</v>
      </c>
      <c r="G20" s="191">
        <f>'Datos '!G26</f>
        <v>243.94</v>
      </c>
      <c r="I20" s="148" t="s">
        <v>0</v>
      </c>
      <c r="J20" s="148" t="s">
        <v>0</v>
      </c>
      <c r="K20" s="374" t="s">
        <v>0</v>
      </c>
      <c r="L20" s="374" t="s">
        <v>2</v>
      </c>
      <c r="M20" s="383" t="s">
        <v>0</v>
      </c>
      <c r="N20" s="289" t="s">
        <v>0</v>
      </c>
      <c r="O20" s="289" t="s">
        <v>0</v>
      </c>
      <c r="P20" s="400" t="str">
        <f>TEXT(V20,"# ### ##0,0")&amp;"  "</f>
        <v xml:space="preserve">48,5  </v>
      </c>
      <c r="Q20" s="400"/>
      <c r="R20" s="400"/>
      <c r="S20" s="400"/>
      <c r="T20" s="400"/>
      <c r="U20" s="294" t="s">
        <v>0</v>
      </c>
      <c r="V20" s="312">
        <f>V18+(V22-V18)/4*2</f>
        <v>48.525999999999996</v>
      </c>
      <c r="W20" s="312" t="s">
        <v>0</v>
      </c>
      <c r="X20" s="312">
        <f>X18-(X18-V22)/4*2</f>
        <v>202.22500000000002</v>
      </c>
      <c r="Y20" s="312" t="s">
        <v>0</v>
      </c>
      <c r="Z20" s="402" t="str">
        <f>"  "&amp;TEXT(X20,"# ### ##0,0")</f>
        <v xml:space="preserve">  202,2</v>
      </c>
      <c r="AA20" s="402"/>
      <c r="AB20" s="402"/>
      <c r="AC20" s="333" t="s">
        <v>0</v>
      </c>
      <c r="AD20" s="138"/>
      <c r="AE20" s="344" t="s">
        <v>7</v>
      </c>
      <c r="AF20" s="354"/>
      <c r="AG20" s="355"/>
      <c r="AH20" s="356"/>
      <c r="AI20" s="362">
        <f t="shared" si="0"/>
        <v>50</v>
      </c>
      <c r="AJ20" s="21"/>
      <c r="AK20" s="21"/>
      <c r="AL20" s="21"/>
      <c r="AM20" s="21"/>
      <c r="AN20" s="138"/>
      <c r="AO20" s="138"/>
      <c r="AP20" s="138"/>
      <c r="AQ20" s="138"/>
      <c r="AR20" s="138"/>
      <c r="AS20" s="138"/>
      <c r="AT20" s="138"/>
      <c r="AU20" s="138"/>
      <c r="AV20" s="138"/>
    </row>
    <row r="21" spans="1:48" ht="16" customHeight="1" thickBot="1">
      <c r="A21" s="138"/>
      <c r="B21" s="147" t="s">
        <v>0</v>
      </c>
      <c r="C21" s="154" t="s">
        <v>0</v>
      </c>
      <c r="D21" s="375" t="s">
        <v>0</v>
      </c>
      <c r="E21" s="375" t="s">
        <v>0</v>
      </c>
      <c r="F21" s="192" t="s">
        <v>0</v>
      </c>
      <c r="G21" s="194" t="s">
        <v>0</v>
      </c>
      <c r="H21" s="226">
        <f>'Datos '!G29</f>
        <v>21.48</v>
      </c>
      <c r="J21" s="148" t="s">
        <v>0</v>
      </c>
      <c r="K21" s="148" t="s">
        <v>0</v>
      </c>
      <c r="L21" s="375" t="s">
        <v>0</v>
      </c>
      <c r="M21" s="382" t="s">
        <v>0</v>
      </c>
      <c r="N21" s="289" t="s">
        <v>0</v>
      </c>
      <c r="O21" s="289" t="s">
        <v>0</v>
      </c>
      <c r="P21" s="400" t="str">
        <f>TEXT(V21,"# ### ##0,0")&amp;"  "</f>
        <v xml:space="preserve">72,7  </v>
      </c>
      <c r="Q21" s="400"/>
      <c r="R21" s="400"/>
      <c r="S21" s="400"/>
      <c r="T21" s="400"/>
      <c r="U21" s="294" t="s">
        <v>0</v>
      </c>
      <c r="V21" s="312">
        <f>V18+(V22-V18)/4*3</f>
        <v>72.687999999999988</v>
      </c>
      <c r="W21" s="312" t="s">
        <v>0</v>
      </c>
      <c r="X21" s="312">
        <f>X18-(X18-V22)/4*3</f>
        <v>149.53749999999999</v>
      </c>
      <c r="Y21" s="312" t="s">
        <v>0</v>
      </c>
      <c r="Z21" s="402" t="str">
        <f>"  "&amp;TEXT(X21,"# ### ##0,0")</f>
        <v xml:space="preserve">  149,5</v>
      </c>
      <c r="AA21" s="402"/>
      <c r="AB21" s="402"/>
      <c r="AC21" s="333" t="s">
        <v>0</v>
      </c>
      <c r="AD21" s="138"/>
      <c r="AE21" s="357" t="s">
        <v>8</v>
      </c>
      <c r="AF21" s="358"/>
      <c r="AH21" s="359"/>
      <c r="AI21" s="362">
        <f t="shared" si="0"/>
        <v>50</v>
      </c>
      <c r="AJ21" s="21"/>
      <c r="AK21" s="365"/>
      <c r="AL21" s="365"/>
      <c r="AM21" s="365"/>
      <c r="AN21" s="138"/>
      <c r="AO21" s="138"/>
      <c r="AP21" s="138"/>
      <c r="AQ21" s="138"/>
      <c r="AR21" s="138"/>
      <c r="AS21" s="138"/>
      <c r="AT21" s="138"/>
      <c r="AU21" s="138"/>
      <c r="AV21" s="138"/>
    </row>
    <row r="22" spans="1:48" ht="16" customHeight="1" thickBot="1">
      <c r="A22" s="138"/>
      <c r="B22" s="161" t="s">
        <v>0</v>
      </c>
      <c r="C22" s="162" t="s">
        <v>0</v>
      </c>
      <c r="D22" s="374" t="s">
        <v>0</v>
      </c>
      <c r="E22" s="374" t="s">
        <v>0</v>
      </c>
      <c r="F22" s="374" t="s">
        <v>0</v>
      </c>
      <c r="G22" s="374" t="s">
        <v>0</v>
      </c>
      <c r="H22" s="191">
        <f>'Datos '!G29</f>
        <v>21.48</v>
      </c>
      <c r="J22" s="148" t="s">
        <v>0</v>
      </c>
      <c r="K22" s="148" t="s">
        <v>0</v>
      </c>
      <c r="L22" s="374" t="s">
        <v>0</v>
      </c>
      <c r="M22" s="384" t="s">
        <v>0</v>
      </c>
      <c r="N22" s="289" t="s">
        <v>0</v>
      </c>
      <c r="O22" s="289" t="s">
        <v>0</v>
      </c>
      <c r="P22" s="400" t="str">
        <f>TEXT(V22,"# ### ##0,0")&amp;"  "</f>
        <v xml:space="preserve">96,9  </v>
      </c>
      <c r="Q22" s="400"/>
      <c r="R22" s="400"/>
      <c r="S22" s="400"/>
      <c r="T22" s="400"/>
      <c r="U22" s="294" t="s">
        <v>0</v>
      </c>
      <c r="V22" s="401">
        <f>F36</f>
        <v>96.85</v>
      </c>
      <c r="W22" s="401"/>
      <c r="X22" s="401"/>
      <c r="Y22" s="312" t="s">
        <v>0</v>
      </c>
      <c r="Z22" s="402" t="str">
        <f>"  "&amp;TEXT(V22,"# ### ##0,0")</f>
        <v xml:space="preserve">  96,9</v>
      </c>
      <c r="AA22" s="402"/>
      <c r="AB22" s="402"/>
      <c r="AC22" s="333" t="s">
        <v>0</v>
      </c>
      <c r="AD22" s="138"/>
      <c r="AE22" s="361">
        <v>50</v>
      </c>
      <c r="AF22" s="423"/>
      <c r="AG22" s="423"/>
      <c r="AH22" s="424"/>
      <c r="AI22" s="362">
        <f t="shared" si="0"/>
        <v>50</v>
      </c>
      <c r="AJ22" s="365"/>
      <c r="AK22" s="365"/>
      <c r="AL22" s="365"/>
      <c r="AM22" s="365"/>
      <c r="AN22" s="138"/>
      <c r="AO22" s="138"/>
      <c r="AP22" s="138"/>
      <c r="AQ22" s="138"/>
      <c r="AR22" s="138"/>
      <c r="AS22" s="138"/>
      <c r="AT22" s="138"/>
      <c r="AU22" s="138"/>
      <c r="AV22" s="138"/>
    </row>
    <row r="23" spans="1:48" ht="14.4" customHeight="1" thickBot="1">
      <c r="A23" s="138"/>
      <c r="B23" s="370" t="s">
        <v>0</v>
      </c>
      <c r="C23" s="371" t="s">
        <v>0</v>
      </c>
      <c r="D23" s="379" t="s">
        <v>0</v>
      </c>
      <c r="E23" s="379" t="s">
        <v>0</v>
      </c>
      <c r="F23" s="373" t="s">
        <v>0</v>
      </c>
      <c r="G23" s="379" t="s">
        <v>0</v>
      </c>
      <c r="H23" s="373" t="s">
        <v>0</v>
      </c>
      <c r="I23" s="376" t="s">
        <v>0</v>
      </c>
      <c r="J23" s="377" t="s">
        <v>0</v>
      </c>
      <c r="K23" s="378" t="s">
        <v>0</v>
      </c>
      <c r="L23" s="379" t="s">
        <v>0</v>
      </c>
      <c r="M23" s="385" t="s">
        <v>0</v>
      </c>
      <c r="N23" s="373" t="s">
        <v>0</v>
      </c>
      <c r="O23" s="373"/>
      <c r="P23" s="373" t="s">
        <v>0</v>
      </c>
      <c r="Q23" s="373"/>
      <c r="R23" s="373" t="s">
        <v>0</v>
      </c>
      <c r="S23" s="373"/>
      <c r="T23" s="373" t="s">
        <v>0</v>
      </c>
      <c r="U23" s="373"/>
      <c r="V23" s="373" t="s">
        <v>0</v>
      </c>
      <c r="W23" s="373"/>
      <c r="X23" s="373" t="s">
        <v>0</v>
      </c>
      <c r="Y23" s="373"/>
      <c r="Z23" s="373" t="s">
        <v>0</v>
      </c>
      <c r="AA23" s="373" t="s">
        <v>0</v>
      </c>
      <c r="AB23" s="373" t="s">
        <v>0</v>
      </c>
      <c r="AC23" s="335" t="s">
        <v>0</v>
      </c>
      <c r="AD23" s="138"/>
      <c r="AE23" s="362"/>
      <c r="AF23" s="362"/>
      <c r="AG23" s="362"/>
      <c r="AH23" s="362"/>
      <c r="AI23" s="362">
        <f t="shared" si="0"/>
        <v>50</v>
      </c>
      <c r="AJ23" s="366"/>
      <c r="AK23" s="366"/>
      <c r="AL23" s="366"/>
      <c r="AM23" s="366"/>
      <c r="AN23" s="138"/>
      <c r="AO23" s="138"/>
      <c r="AP23" s="138"/>
      <c r="AQ23" s="138"/>
      <c r="AR23" s="138"/>
      <c r="AS23" s="138"/>
      <c r="AT23" s="138"/>
      <c r="AU23" s="138"/>
      <c r="AV23" s="138"/>
    </row>
    <row r="24" spans="1:48" ht="14.4" customHeight="1">
      <c r="A24" s="138"/>
      <c r="B24" s="21" t="s">
        <v>0</v>
      </c>
      <c r="C24" s="21"/>
      <c r="D24" s="21"/>
      <c r="E24" s="21"/>
      <c r="F24" s="21"/>
      <c r="G24" s="21" t="s">
        <v>0</v>
      </c>
      <c r="H24" s="21" t="s">
        <v>0</v>
      </c>
      <c r="I24" s="21" t="s">
        <v>0</v>
      </c>
      <c r="J24" s="21" t="s">
        <v>0</v>
      </c>
      <c r="K24" s="21" t="s">
        <v>0</v>
      </c>
      <c r="L24" s="21" t="s">
        <v>0</v>
      </c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138"/>
      <c r="AE24" s="388" t="s">
        <v>9</v>
      </c>
      <c r="AF24" s="388"/>
      <c r="AG24" s="388"/>
      <c r="AH24" s="362"/>
      <c r="AI24" s="362">
        <f t="shared" si="0"/>
        <v>50</v>
      </c>
      <c r="AJ24" s="366"/>
      <c r="AK24" s="366"/>
      <c r="AL24" s="366"/>
      <c r="AM24" s="366"/>
      <c r="AN24" s="138"/>
      <c r="AO24" s="138"/>
      <c r="AP24" s="138"/>
      <c r="AQ24" s="138"/>
      <c r="AR24" s="138"/>
      <c r="AS24" s="138"/>
      <c r="AT24" s="138"/>
      <c r="AU24" s="138"/>
      <c r="AV24" s="138"/>
    </row>
    <row r="25" spans="1:48" ht="6" customHeight="1">
      <c r="A25" s="138"/>
      <c r="B25" s="21" t="s">
        <v>0</v>
      </c>
      <c r="C25" s="21"/>
      <c r="D25" s="21"/>
      <c r="E25" s="21"/>
      <c r="F25" s="21"/>
      <c r="G25" s="21" t="s">
        <v>0</v>
      </c>
      <c r="H25" s="21" t="s">
        <v>0</v>
      </c>
      <c r="I25" s="21" t="s">
        <v>0</v>
      </c>
      <c r="J25" s="21" t="s">
        <v>0</v>
      </c>
      <c r="K25" s="21" t="s">
        <v>0</v>
      </c>
      <c r="L25" s="21" t="s">
        <v>0</v>
      </c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138"/>
      <c r="AE25" s="388"/>
      <c r="AF25" s="388"/>
      <c r="AG25" s="388"/>
      <c r="AH25" s="362"/>
      <c r="AI25" s="362">
        <f t="shared" si="0"/>
        <v>50</v>
      </c>
      <c r="AJ25" s="21"/>
      <c r="AK25" s="21"/>
      <c r="AL25" s="21"/>
      <c r="AM25" s="21"/>
      <c r="AN25" s="138"/>
      <c r="AO25" s="138"/>
      <c r="AP25" s="138"/>
      <c r="AQ25" s="138"/>
      <c r="AR25" s="138"/>
      <c r="AS25" s="138"/>
      <c r="AT25" s="138"/>
      <c r="AU25" s="138"/>
      <c r="AV25" s="138"/>
    </row>
    <row r="26" spans="1:48" ht="14.4" customHeight="1">
      <c r="A26" s="138"/>
      <c r="B26" s="169" t="s">
        <v>10</v>
      </c>
      <c r="C26" s="21"/>
      <c r="D26" s="21"/>
      <c r="E26" s="21"/>
      <c r="F26" s="21"/>
      <c r="G26" s="21" t="s">
        <v>0</v>
      </c>
      <c r="H26" s="21" t="s">
        <v>0</v>
      </c>
      <c r="I26" s="21" t="s">
        <v>0</v>
      </c>
      <c r="J26" s="21" t="s">
        <v>0</v>
      </c>
      <c r="K26" s="21" t="s">
        <v>0</v>
      </c>
      <c r="L26" s="21" t="s">
        <v>0</v>
      </c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138"/>
      <c r="AE26" s="21"/>
      <c r="AF26" s="21"/>
      <c r="AG26" s="21"/>
      <c r="AH26" s="21"/>
      <c r="AI26" s="362">
        <f t="shared" si="0"/>
        <v>50</v>
      </c>
      <c r="AJ26" s="21"/>
      <c r="AK26" s="21"/>
      <c r="AL26" s="21"/>
      <c r="AM26" s="21"/>
      <c r="AN26" s="138"/>
      <c r="AO26" s="138"/>
      <c r="AP26" s="138"/>
      <c r="AQ26" s="138"/>
      <c r="AR26" s="138"/>
      <c r="AS26" s="138"/>
      <c r="AT26" s="138"/>
      <c r="AU26" s="138"/>
      <c r="AV26" s="138"/>
    </row>
    <row r="27" spans="1:48" ht="14.4" customHeight="1">
      <c r="A27" s="138"/>
      <c r="B27" s="21" t="s">
        <v>0</v>
      </c>
      <c r="C27" s="21"/>
      <c r="D27" s="21"/>
      <c r="E27" s="21"/>
      <c r="F27" s="21"/>
      <c r="G27" s="21" t="s">
        <v>0</v>
      </c>
      <c r="H27" s="21" t="s">
        <v>0</v>
      </c>
      <c r="I27" s="21" t="s">
        <v>0</v>
      </c>
      <c r="J27" s="21" t="s">
        <v>0</v>
      </c>
      <c r="K27" s="21" t="s">
        <v>0</v>
      </c>
      <c r="L27" s="21" t="s">
        <v>0</v>
      </c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138"/>
      <c r="AE27" s="21"/>
      <c r="AF27" s="21"/>
      <c r="AG27" s="21"/>
      <c r="AH27" s="21"/>
      <c r="AI27" s="362">
        <f t="shared" si="0"/>
        <v>50</v>
      </c>
      <c r="AJ27" s="21"/>
      <c r="AK27" s="21"/>
      <c r="AL27" s="21"/>
      <c r="AM27" s="21"/>
      <c r="AN27" s="138"/>
      <c r="AO27" s="138"/>
      <c r="AP27" s="138"/>
      <c r="AQ27" s="138"/>
      <c r="AR27" s="138"/>
      <c r="AS27" s="138"/>
      <c r="AT27" s="138"/>
      <c r="AU27" s="138"/>
      <c r="AV27" s="138"/>
    </row>
    <row r="28" spans="1:48" ht="17" customHeight="1">
      <c r="A28" s="138"/>
      <c r="B28" s="169" t="s">
        <v>11</v>
      </c>
      <c r="C28" s="21"/>
      <c r="D28" s="21"/>
      <c r="E28" s="21"/>
      <c r="F28" s="21"/>
      <c r="G28" s="21" t="s">
        <v>0</v>
      </c>
      <c r="H28" s="21" t="s">
        <v>0</v>
      </c>
      <c r="I28" s="21" t="s">
        <v>0</v>
      </c>
      <c r="J28" s="21" t="s">
        <v>0</v>
      </c>
      <c r="K28" s="21" t="s">
        <v>0</v>
      </c>
      <c r="L28" s="21" t="s">
        <v>0</v>
      </c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138"/>
      <c r="AE28" s="21"/>
      <c r="AF28" s="21"/>
      <c r="AG28" s="21"/>
      <c r="AH28" s="21"/>
      <c r="AI28" s="367"/>
      <c r="AJ28" s="21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</row>
    <row r="29" spans="1:48" ht="32.15" customHeight="1">
      <c r="A29" s="138"/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21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38"/>
      <c r="AG29" s="138"/>
      <c r="AH29" s="138"/>
      <c r="AI29" s="367"/>
      <c r="AJ29" s="21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</row>
    <row r="30" spans="1:48" ht="27" customHeight="1">
      <c r="A30" s="138"/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W30" s="138"/>
      <c r="X30" s="138"/>
      <c r="Y30" s="138"/>
      <c r="Z30" s="138"/>
      <c r="AA30" s="138"/>
      <c r="AB30" s="138"/>
      <c r="AC30" s="138"/>
      <c r="AD30" s="138"/>
      <c r="AE30" s="138"/>
      <c r="AF30" s="138"/>
      <c r="AG30" s="138"/>
      <c r="AH30" s="138"/>
      <c r="AI30" s="21"/>
      <c r="AJ30" s="21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</row>
    <row r="31" spans="1:48" ht="27" customHeight="1">
      <c r="A31" s="138"/>
      <c r="B31" s="138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21"/>
      <c r="AJ31" s="21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</row>
    <row r="32" spans="1:48" ht="27" customHeight="1">
      <c r="A32" s="138"/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</row>
    <row r="33" spans="1:48" ht="27" customHeight="1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</row>
    <row r="34" spans="1:48" ht="27" customHeight="1">
      <c r="A34" s="138"/>
      <c r="B34" s="138"/>
      <c r="C34" s="138"/>
      <c r="D34" s="170"/>
      <c r="E34" s="170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</row>
    <row r="35" spans="1:48" ht="27" customHeight="1">
      <c r="A35" s="138"/>
      <c r="B35" s="138"/>
      <c r="C35" s="171" t="s">
        <v>12</v>
      </c>
      <c r="D35" s="196" t="s">
        <v>13</v>
      </c>
      <c r="E35" s="196"/>
      <c r="F35" s="196" t="s">
        <v>14</v>
      </c>
      <c r="G35" s="196" t="s">
        <v>15</v>
      </c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</row>
    <row r="36" spans="1:48" ht="27" customHeight="1">
      <c r="A36" s="138"/>
      <c r="B36" s="138"/>
      <c r="C36" s="196">
        <f>INDEX('Datos '!$G$1:$G$3,2,1)</f>
        <v>307.60000000000002</v>
      </c>
      <c r="D36" s="196">
        <f>INDEX('Datos '!$G$1:$G$3,1,1)</f>
        <v>0.20200000000000001</v>
      </c>
      <c r="E36" s="196"/>
      <c r="F36" s="196">
        <f>PERCENTILE('Datos '!$G$7:$G$30,$AE$22/100)</f>
        <v>96.85</v>
      </c>
      <c r="G36" s="196">
        <f>'Datos '!G4</f>
        <v>0.20200000000000001</v>
      </c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</row>
    <row r="37" spans="1:48" ht="27" customHeight="1">
      <c r="A37" s="138"/>
      <c r="B37" s="138"/>
      <c r="C37" s="79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</row>
    <row r="38" spans="1:48" ht="27" customHeight="1">
      <c r="A38" s="138"/>
      <c r="B38" s="138"/>
      <c r="C38" s="79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</row>
    <row r="39" spans="1:48" ht="27" customHeight="1">
      <c r="A39" s="138"/>
      <c r="B39" s="138"/>
      <c r="C39" s="79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</row>
    <row r="40" spans="1:48" ht="27" customHeight="1">
      <c r="A40" s="138"/>
      <c r="B40" s="138"/>
      <c r="C40" s="138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</row>
  </sheetData>
  <mergeCells count="25">
    <mergeCell ref="AE5:AH5"/>
    <mergeCell ref="AE6:AG6"/>
    <mergeCell ref="AE7:AH9"/>
    <mergeCell ref="AE10:AH11"/>
    <mergeCell ref="T15:Z15"/>
    <mergeCell ref="AE15:AH15"/>
    <mergeCell ref="N16:P16"/>
    <mergeCell ref="R16:AB16"/>
    <mergeCell ref="AE16:AG16"/>
    <mergeCell ref="N17:P17"/>
    <mergeCell ref="R17:AB17"/>
    <mergeCell ref="AF17:AG17"/>
    <mergeCell ref="AF22:AH22"/>
    <mergeCell ref="P18:T18"/>
    <mergeCell ref="Z18:AB18"/>
    <mergeCell ref="AF18:AG18"/>
    <mergeCell ref="P19:T19"/>
    <mergeCell ref="Z19:AB19"/>
    <mergeCell ref="P20:T20"/>
    <mergeCell ref="Z20:AB20"/>
    <mergeCell ref="P21:T21"/>
    <mergeCell ref="Z21:AB21"/>
    <mergeCell ref="P22:T22"/>
    <mergeCell ref="V22:X22"/>
    <mergeCell ref="Z22:AB22"/>
  </mergeCells>
  <conditionalFormatting sqref="F5:K22">
    <cfRule type="cellIs" dxfId="4" priority="3" operator="greaterThan">
      <formula>$X$21</formula>
    </cfRule>
  </conditionalFormatting>
  <conditionalFormatting sqref="J5:L23 M5:AB22 H5:H16 I5:I20 F23:I23 F21:H22 F5:G20">
    <cfRule type="cellIs" dxfId="3" priority="1" operator="equal">
      <formula>0</formula>
    </cfRule>
    <cfRule type="colorScale" priority="2">
      <colorScale>
        <cfvo type="num" val="$V$18"/>
        <cfvo type="formula" val="$F$36"/>
        <cfvo type="max"/>
        <color theme="0"/>
        <color theme="4" tint="0.39997558519241921"/>
        <color theme="4" tint="-0.499984740745262"/>
      </colorScale>
    </cfRule>
  </conditionalFormatting>
  <dataValidations count="1">
    <dataValidation type="list" allowBlank="1" showInputMessage="1" showErrorMessage="1" sqref="AE22" xr:uid="{00000000-0002-0000-0800-000000000000}">
      <formula1>"5,10,25,50,75,90,95"</formula1>
    </dataValidation>
  </dataValidations>
  <printOptions horizontalCentered="1" verticalCentered="1"/>
  <pageMargins left="0.5" right="0.5" top="0.5" bottom="0.5" header="0.5" footer="0.5"/>
  <pageSetup paperSize="9" scale="11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8849" r:id="rId4" name="Drop Down 2049">
              <controlPr defaultSize="0" print="0" autoLine="0" autoPict="0">
                <anchor moveWithCells="1">
                  <from>
                    <xdr:col>5</xdr:col>
                    <xdr:colOff>19050</xdr:colOff>
                    <xdr:row>25</xdr:row>
                    <xdr:rowOff>6350</xdr:rowOff>
                  </from>
                  <to>
                    <xdr:col>25</xdr:col>
                    <xdr:colOff>31750</xdr:colOff>
                    <xdr:row>26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50" r:id="rId5" name="Drop Down 2050">
              <controlPr defaultSize="0" print="0" autoLine="0" autoPict="0">
                <anchor moveWithCells="1">
                  <from>
                    <xdr:col>29</xdr:col>
                    <xdr:colOff>76200</xdr:colOff>
                    <xdr:row>11</xdr:row>
                    <xdr:rowOff>88900</xdr:rowOff>
                  </from>
                  <to>
                    <xdr:col>33</xdr:col>
                    <xdr:colOff>209550</xdr:colOff>
                    <xdr:row>13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51" r:id="rId6" name="Drop Down 2051">
              <controlPr defaultSize="0" print="0" autoLine="0" autoPict="0">
                <anchor moveWithCells="1">
                  <from>
                    <xdr:col>5</xdr:col>
                    <xdr:colOff>19050</xdr:colOff>
                    <xdr:row>26</xdr:row>
                    <xdr:rowOff>146050</xdr:rowOff>
                  </from>
                  <to>
                    <xdr:col>25</xdr:col>
                    <xdr:colOff>31750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52" r:id="rId7" name="Drop Down 2052">
              <controlPr defaultSize="0" print="0" autoLine="0" autoPict="0">
                <anchor moveWithCells="1">
                  <from>
                    <xdr:col>25</xdr:col>
                    <xdr:colOff>69850</xdr:colOff>
                    <xdr:row>25</xdr:row>
                    <xdr:rowOff>6350</xdr:rowOff>
                  </from>
                  <to>
                    <xdr:col>27</xdr:col>
                    <xdr:colOff>82550</xdr:colOff>
                    <xdr:row>26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53" r:id="rId8" name="Drop Down 2053">
              <controlPr defaultSize="0" print="0" autoLine="0" autoPict="0">
                <anchor moveWithCells="1">
                  <from>
                    <xdr:col>25</xdr:col>
                    <xdr:colOff>69850</xdr:colOff>
                    <xdr:row>26</xdr:row>
                    <xdr:rowOff>139700</xdr:rowOff>
                  </from>
                  <to>
                    <xdr:col>27</xdr:col>
                    <xdr:colOff>88900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54" r:id="rId9" name="Spinner 2054">
              <controlPr defaultSize="0" print="0" autoPict="0">
                <anchor moveWithCells="1">
                  <from>
                    <xdr:col>27</xdr:col>
                    <xdr:colOff>127000</xdr:colOff>
                    <xdr:row>24</xdr:row>
                    <xdr:rowOff>127000</xdr:rowOff>
                  </from>
                  <to>
                    <xdr:col>29</xdr:col>
                    <xdr:colOff>12700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55" r:id="rId10" name="Drop Down 2061">
              <controlPr defaultSize="0" autoLine="0" autoPict="0">
                <anchor moveWithCells="1">
                  <from>
                    <xdr:col>29</xdr:col>
                    <xdr:colOff>76200</xdr:colOff>
                    <xdr:row>3</xdr:row>
                    <xdr:rowOff>38100</xdr:rowOff>
                  </from>
                  <to>
                    <xdr:col>33</xdr:col>
                    <xdr:colOff>215900</xdr:colOff>
                    <xdr:row>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56" r:id="rId11" name="Drop Down 2055">
              <controlPr defaultSize="0" autoLine="0" autoPict="0">
                <anchor moveWithCells="1">
                  <from>
                    <xdr:col>29</xdr:col>
                    <xdr:colOff>69850</xdr:colOff>
                    <xdr:row>24</xdr:row>
                    <xdr:rowOff>133350</xdr:rowOff>
                  </from>
                  <to>
                    <xdr:col>34</xdr:col>
                    <xdr:colOff>25400</xdr:colOff>
                    <xdr:row>26</xdr:row>
                    <xdr:rowOff>82550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57" r:id="rId12" name="Drop Down 2056">
              <controlPr defaultSize="0" autoLine="0" autoPict="0">
                <anchor moveWithCells="1">
                  <from>
                    <xdr:col>29</xdr:col>
                    <xdr:colOff>69850</xdr:colOff>
                    <xdr:row>26</xdr:row>
                    <xdr:rowOff>114300</xdr:rowOff>
                  </from>
                  <to>
                    <xdr:col>34</xdr:col>
                    <xdr:colOff>38100</xdr:colOff>
                    <xdr:row>28</xdr:row>
                    <xdr:rowOff>31750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24</vt:i4>
      </vt:variant>
    </vt:vector>
  </HeadingPairs>
  <TitlesOfParts>
    <vt:vector size="37" baseType="lpstr">
      <vt:lpstr>Marrón-1</vt:lpstr>
      <vt:lpstr>Marrón-2</vt:lpstr>
      <vt:lpstr>Marrón-2(max)</vt:lpstr>
      <vt:lpstr>Verde-2</vt:lpstr>
      <vt:lpstr>Verde-3</vt:lpstr>
      <vt:lpstr>Rojo+Verde-2</vt:lpstr>
      <vt:lpstr>Rojo+Verde-2(max)</vt:lpstr>
      <vt:lpstr>Azul-1</vt:lpstr>
      <vt:lpstr>Azul-2</vt:lpstr>
      <vt:lpstr>Azul-2(max)</vt:lpstr>
      <vt:lpstr>Datos </vt:lpstr>
      <vt:lpstr>Reorganizador</vt:lpstr>
      <vt:lpstr>(с)</vt:lpstr>
      <vt:lpstr>'Azul-1'!BAc</vt:lpstr>
      <vt:lpstr>'Azul-2'!BAc</vt:lpstr>
      <vt:lpstr>'Azul-2(max)'!BAc</vt:lpstr>
      <vt:lpstr>'Marrón-2'!BAc</vt:lpstr>
      <vt:lpstr>'Marrón-2(max)'!BAc</vt:lpstr>
      <vt:lpstr>'Rojo+Verde-2'!BAc</vt:lpstr>
      <vt:lpstr>'Rojo+Verde-2(max)'!BAc</vt:lpstr>
      <vt:lpstr>'Verde-2'!BAc</vt:lpstr>
      <vt:lpstr>'Verde-3'!BAc</vt:lpstr>
      <vt:lpstr>BAc</vt:lpstr>
      <vt:lpstr>'Azul-1'!Print_Area</vt:lpstr>
      <vt:lpstr>'Azul-2'!Print_Area</vt:lpstr>
      <vt:lpstr>'Azul-2(max)'!Print_Area</vt:lpstr>
      <vt:lpstr>'Marrón-1'!Print_Area</vt:lpstr>
      <vt:lpstr>'Marrón-2'!Print_Area</vt:lpstr>
      <vt:lpstr>'Marrón-2(max)'!Print_Area</vt:lpstr>
      <vt:lpstr>'Rojo+Verde-2'!Print_Area</vt:lpstr>
      <vt:lpstr>'Rojo+Verde-2(max)'!Print_Area</vt:lpstr>
      <vt:lpstr>'Verde-2'!Print_Area</vt:lpstr>
      <vt:lpstr>'Verde-3'!Print_Area</vt:lpstr>
      <vt:lpstr>'Azul-2'!Область_печати</vt:lpstr>
      <vt:lpstr>'Azul-2(max)'!Область_печати</vt:lpstr>
      <vt:lpstr>'Marrón-2'!Область_печати</vt:lpstr>
      <vt:lpstr>'Verde-2'!Область_печати</vt:lpstr>
    </vt:vector>
  </TitlesOfParts>
  <Company>St. Petersb. State Univ.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GIS for tile grid maps</dc:title>
  <dc:creator>A.B.Elatskov</dc:creator>
  <dc:description>изменяемые плиточные карты</dc:description>
  <cp:lastModifiedBy>Преподаватель (teacher)</cp:lastModifiedBy>
  <cp:lastPrinted>2019-11-16T22:46:48Z</cp:lastPrinted>
  <dcterms:created xsi:type="dcterms:W3CDTF">2019-10-05T06:07:00Z</dcterms:created>
  <dcterms:modified xsi:type="dcterms:W3CDTF">2024-03-02T16:22:55Z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1049-11.1.0.11719</vt:lpwstr>
  </property>
  <property fmtid="{D5CDD505-2E9C-101B-9397-08002B2CF9AE}" pid="3" name="ICV">
    <vt:lpwstr/>
  </property>
</Properties>
</file>